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2_10_1800_1_basil_13" sheetId="1" r:id="rId1"/>
  </sheets>
  <calcPr calcId="162913"/>
</workbook>
</file>

<file path=xl/calcChain.xml><?xml version="1.0" encoding="utf-8"?>
<calcChain xmlns="http://schemas.openxmlformats.org/spreadsheetml/2006/main">
  <c r="Z14" i="1" l="1"/>
  <c r="Z15" i="1"/>
  <c r="Z16" i="1"/>
  <c r="Z17" i="1"/>
  <c r="Z18" i="1"/>
  <c r="Z19" i="1"/>
  <c r="Z20" i="1"/>
  <c r="Z21" i="1"/>
  <c r="Z22" i="1"/>
  <c r="Z23" i="1"/>
  <c r="Z24" i="1"/>
  <c r="Z25" i="1"/>
  <c r="X14" i="1"/>
  <c r="Q14" i="1"/>
  <c r="Q13" i="1" l="1"/>
  <c r="V13" i="1"/>
  <c r="CB13" i="1" s="1"/>
  <c r="X13" i="1"/>
  <c r="Y13" i="1"/>
  <c r="Z13" i="1"/>
  <c r="AH13" i="1"/>
  <c r="AJ13" i="1" s="1"/>
  <c r="BG13" i="1"/>
  <c r="E13" i="1" s="1"/>
  <c r="BI13" i="1"/>
  <c r="BJ13" i="1"/>
  <c r="BK13" i="1"/>
  <c r="BP13" i="1"/>
  <c r="BQ13" i="1" s="1"/>
  <c r="BS13" i="1"/>
  <c r="CA13" i="1"/>
  <c r="O13" i="1" s="1"/>
  <c r="CC13" i="1"/>
  <c r="P13" i="1" s="1"/>
  <c r="CD13" i="1"/>
  <c r="CE13" i="1"/>
  <c r="V14" i="1"/>
  <c r="CB14" i="1" s="1"/>
  <c r="Y14" i="1"/>
  <c r="AH14" i="1"/>
  <c r="AJ14" i="1"/>
  <c r="BG14" i="1"/>
  <c r="E14" i="1" s="1"/>
  <c r="BI14" i="1"/>
  <c r="BJ14" i="1"/>
  <c r="BK14" i="1"/>
  <c r="BP14" i="1"/>
  <c r="BQ14" i="1" s="1"/>
  <c r="BT14" i="1" s="1"/>
  <c r="BS14" i="1"/>
  <c r="CA14" i="1"/>
  <c r="CC14" i="1"/>
  <c r="P14" i="1" s="1"/>
  <c r="CD14" i="1"/>
  <c r="CE14" i="1"/>
  <c r="E15" i="1"/>
  <c r="Q15" i="1"/>
  <c r="V15" i="1"/>
  <c r="CB15" i="1" s="1"/>
  <c r="X15" i="1"/>
  <c r="Y15" i="1"/>
  <c r="AH15" i="1"/>
  <c r="AJ15" i="1" s="1"/>
  <c r="BG15" i="1"/>
  <c r="BH15" i="1"/>
  <c r="AD15" i="1" s="1"/>
  <c r="BI15" i="1"/>
  <c r="BJ15" i="1"/>
  <c r="BK15" i="1"/>
  <c r="BP15" i="1"/>
  <c r="BQ15" i="1"/>
  <c r="BS15" i="1"/>
  <c r="CA15" i="1"/>
  <c r="CC15" i="1"/>
  <c r="P15" i="1" s="1"/>
  <c r="CD15" i="1"/>
  <c r="CE15" i="1"/>
  <c r="Q16" i="1"/>
  <c r="V16" i="1"/>
  <c r="CB16" i="1" s="1"/>
  <c r="X16" i="1"/>
  <c r="Y16" i="1"/>
  <c r="AH16" i="1"/>
  <c r="AJ16" i="1" s="1"/>
  <c r="BG16" i="1"/>
  <c r="BH16" i="1" s="1"/>
  <c r="BI16" i="1"/>
  <c r="BJ16" i="1"/>
  <c r="BK16" i="1"/>
  <c r="BP16" i="1"/>
  <c r="BQ16" i="1" s="1"/>
  <c r="BS16" i="1"/>
  <c r="CA16" i="1"/>
  <c r="CC16" i="1"/>
  <c r="P16" i="1" s="1"/>
  <c r="CD16" i="1"/>
  <c r="CE16" i="1"/>
  <c r="Q17" i="1"/>
  <c r="V17" i="1"/>
  <c r="AC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S17" i="1"/>
  <c r="CA17" i="1"/>
  <c r="CC17" i="1"/>
  <c r="P17" i="1" s="1"/>
  <c r="CD17" i="1"/>
  <c r="CE17" i="1"/>
  <c r="P18" i="1"/>
  <c r="Q18" i="1"/>
  <c r="V18" i="1"/>
  <c r="CB18" i="1" s="1"/>
  <c r="X18" i="1"/>
  <c r="Y18" i="1"/>
  <c r="AH18" i="1"/>
  <c r="AJ18" i="1" s="1"/>
  <c r="BG18" i="1"/>
  <c r="E18" i="1" s="1"/>
  <c r="BI18" i="1"/>
  <c r="BJ18" i="1"/>
  <c r="BK18" i="1"/>
  <c r="BP18" i="1"/>
  <c r="BQ18" i="1" s="1"/>
  <c r="BS18" i="1"/>
  <c r="CA18" i="1"/>
  <c r="CC18" i="1"/>
  <c r="CD18" i="1"/>
  <c r="CE18" i="1"/>
  <c r="Q19" i="1"/>
  <c r="V19" i="1"/>
  <c r="AC19" i="1" s="1"/>
  <c r="X19" i="1"/>
  <c r="Y19" i="1"/>
  <c r="AH19" i="1"/>
  <c r="AJ19" i="1" s="1"/>
  <c r="BG19" i="1"/>
  <c r="BH19" i="1" s="1"/>
  <c r="AD19" i="1" s="1"/>
  <c r="BI19" i="1"/>
  <c r="BJ19" i="1"/>
  <c r="BK19" i="1"/>
  <c r="BP19" i="1"/>
  <c r="BQ19" i="1" s="1"/>
  <c r="BT19" i="1" s="1"/>
  <c r="BS19" i="1"/>
  <c r="CA19" i="1"/>
  <c r="CC19" i="1"/>
  <c r="P19" i="1" s="1"/>
  <c r="CD19" i="1"/>
  <c r="CE19" i="1"/>
  <c r="Q20" i="1"/>
  <c r="V20" i="1"/>
  <c r="CB20" i="1" s="1"/>
  <c r="X20" i="1"/>
  <c r="Y20" i="1"/>
  <c r="AH20" i="1"/>
  <c r="AJ20" i="1"/>
  <c r="BG20" i="1"/>
  <c r="BH20" i="1" s="1"/>
  <c r="BI20" i="1"/>
  <c r="BJ20" i="1"/>
  <c r="BK20" i="1"/>
  <c r="BP20" i="1"/>
  <c r="BQ20" i="1" s="1"/>
  <c r="BS20" i="1"/>
  <c r="CA20" i="1"/>
  <c r="CC20" i="1"/>
  <c r="P20" i="1" s="1"/>
  <c r="CD20" i="1"/>
  <c r="CE20" i="1"/>
  <c r="E21" i="1"/>
  <c r="Q21" i="1"/>
  <c r="V21" i="1"/>
  <c r="CB21" i="1" s="1"/>
  <c r="X21" i="1"/>
  <c r="Y21" i="1"/>
  <c r="AH21" i="1"/>
  <c r="AJ21" i="1" s="1"/>
  <c r="BG21" i="1"/>
  <c r="BH21" i="1"/>
  <c r="AD21" i="1" s="1"/>
  <c r="BI21" i="1"/>
  <c r="BJ21" i="1"/>
  <c r="BK21" i="1"/>
  <c r="BP21" i="1"/>
  <c r="BQ21" i="1" s="1"/>
  <c r="BT21" i="1" s="1"/>
  <c r="BS21" i="1"/>
  <c r="CA21" i="1"/>
  <c r="CC21" i="1"/>
  <c r="P21" i="1" s="1"/>
  <c r="CD21" i="1"/>
  <c r="CE21" i="1"/>
  <c r="Q22" i="1"/>
  <c r="V22" i="1"/>
  <c r="CB22" i="1" s="1"/>
  <c r="X22" i="1"/>
  <c r="Y22" i="1"/>
  <c r="AH22" i="1"/>
  <c r="AJ22" i="1"/>
  <c r="BG22" i="1"/>
  <c r="E22" i="1" s="1"/>
  <c r="BI22" i="1"/>
  <c r="BJ22" i="1"/>
  <c r="BK22" i="1"/>
  <c r="BP22" i="1"/>
  <c r="BQ22" i="1" s="1"/>
  <c r="BT22" i="1" s="1"/>
  <c r="BS22" i="1"/>
  <c r="CA22" i="1"/>
  <c r="CC22" i="1"/>
  <c r="P22" i="1" s="1"/>
  <c r="CD22" i="1"/>
  <c r="CE22" i="1"/>
  <c r="E23" i="1"/>
  <c r="Q23" i="1"/>
  <c r="V23" i="1"/>
  <c r="AC23" i="1" s="1"/>
  <c r="X23" i="1"/>
  <c r="Y23" i="1"/>
  <c r="AH23" i="1"/>
  <c r="AJ23" i="1" s="1"/>
  <c r="BG23" i="1"/>
  <c r="BH23" i="1"/>
  <c r="AD23" i="1" s="1"/>
  <c r="BI23" i="1"/>
  <c r="BJ23" i="1"/>
  <c r="BK23" i="1"/>
  <c r="BP23" i="1"/>
  <c r="BQ23" i="1"/>
  <c r="BS23" i="1"/>
  <c r="CA23" i="1"/>
  <c r="CC23" i="1"/>
  <c r="P23" i="1" s="1"/>
  <c r="CD23" i="1"/>
  <c r="CE23" i="1"/>
  <c r="Q24" i="1"/>
  <c r="V24" i="1"/>
  <c r="CB24" i="1" s="1"/>
  <c r="X24" i="1"/>
  <c r="Y24" i="1"/>
  <c r="AH24" i="1"/>
  <c r="AJ24" i="1" s="1"/>
  <c r="BG24" i="1"/>
  <c r="BH24" i="1" s="1"/>
  <c r="BI24" i="1"/>
  <c r="BJ24" i="1"/>
  <c r="BK24" i="1"/>
  <c r="BP24" i="1"/>
  <c r="BQ24" i="1" s="1"/>
  <c r="BT24" i="1" s="1"/>
  <c r="BS24" i="1"/>
  <c r="CA24" i="1"/>
  <c r="CC24" i="1"/>
  <c r="P24" i="1" s="1"/>
  <c r="CD24" i="1"/>
  <c r="CE24" i="1"/>
  <c r="Q25" i="1"/>
  <c r="V25" i="1"/>
  <c r="AC25" i="1" s="1"/>
  <c r="X25" i="1"/>
  <c r="Y25" i="1"/>
  <c r="AH25" i="1"/>
  <c r="AJ25" i="1" s="1"/>
  <c r="BG25" i="1"/>
  <c r="E25" i="1" s="1"/>
  <c r="BI25" i="1"/>
  <c r="BJ25" i="1"/>
  <c r="BK25" i="1"/>
  <c r="BP25" i="1"/>
  <c r="BQ25" i="1" s="1"/>
  <c r="BT25" i="1" s="1"/>
  <c r="BS25" i="1"/>
  <c r="CA25" i="1"/>
  <c r="CC25" i="1"/>
  <c r="P25" i="1" s="1"/>
  <c r="CD25" i="1"/>
  <c r="CE25" i="1"/>
  <c r="BT17" i="1" l="1"/>
  <c r="CB23" i="1"/>
  <c r="AC21" i="1"/>
  <c r="BH14" i="1"/>
  <c r="BH13" i="1"/>
  <c r="AD13" i="1" s="1"/>
  <c r="AC16" i="1"/>
  <c r="AC24" i="1"/>
  <c r="BY21" i="1"/>
  <c r="CB19" i="1"/>
  <c r="O25" i="1"/>
  <c r="O16" i="1"/>
  <c r="O24" i="1"/>
  <c r="O22" i="1"/>
  <c r="O17" i="1"/>
  <c r="O15" i="1"/>
  <c r="O23" i="1"/>
  <c r="O18" i="1"/>
  <c r="O19" i="1"/>
  <c r="O20" i="1"/>
  <c r="O14" i="1"/>
  <c r="O21" i="1"/>
  <c r="BY23" i="1"/>
  <c r="BY15" i="1"/>
  <c r="BT20" i="1"/>
  <c r="W21" i="1"/>
  <c r="BL21" i="1"/>
  <c r="AF21" i="1" s="1"/>
  <c r="BM21" i="1" s="1"/>
  <c r="E19" i="1"/>
  <c r="BY19" i="1" s="1"/>
  <c r="CB17" i="1"/>
  <c r="W17" i="1" s="1"/>
  <c r="BH17" i="1"/>
  <c r="AD17" i="1" s="1"/>
  <c r="AC15" i="1"/>
  <c r="BT23" i="1"/>
  <c r="BY17" i="1"/>
  <c r="AC14" i="1"/>
  <c r="CB25" i="1"/>
  <c r="W25" i="1" s="1"/>
  <c r="BH25" i="1"/>
  <c r="AD25" i="1" s="1"/>
  <c r="BH18" i="1"/>
  <c r="BL18" i="1" s="1"/>
  <c r="AF18" i="1" s="1"/>
  <c r="BM18" i="1" s="1"/>
  <c r="AC18" i="1"/>
  <c r="BT16" i="1"/>
  <c r="BL15" i="1"/>
  <c r="AF15" i="1" s="1"/>
  <c r="BM15" i="1" s="1"/>
  <c r="AE15" i="1" s="1"/>
  <c r="BT13" i="1"/>
  <c r="BL19" i="1"/>
  <c r="AF19" i="1" s="1"/>
  <c r="BM19" i="1" s="1"/>
  <c r="BN19" i="1" s="1"/>
  <c r="BO19" i="1" s="1"/>
  <c r="BR19" i="1" s="1"/>
  <c r="F19" i="1" s="1"/>
  <c r="W14" i="1"/>
  <c r="BY25" i="1"/>
  <c r="BH22" i="1"/>
  <c r="BL22" i="1" s="1"/>
  <c r="AF22" i="1" s="1"/>
  <c r="BM22" i="1" s="1"/>
  <c r="AC22" i="1"/>
  <c r="BL13" i="1"/>
  <c r="AF13" i="1" s="1"/>
  <c r="BM13" i="1" s="1"/>
  <c r="BN13" i="1" s="1"/>
  <c r="BO13" i="1" s="1"/>
  <c r="BR13" i="1" s="1"/>
  <c r="F13" i="1" s="1"/>
  <c r="BL25" i="1"/>
  <c r="AF25" i="1" s="1"/>
  <c r="BM25" i="1" s="1"/>
  <c r="BN25" i="1" s="1"/>
  <c r="BO25" i="1" s="1"/>
  <c r="BR25" i="1" s="1"/>
  <c r="F25" i="1" s="1"/>
  <c r="BU25" i="1" s="1"/>
  <c r="G25" i="1" s="1"/>
  <c r="BL23" i="1"/>
  <c r="AF23" i="1" s="1"/>
  <c r="BM23" i="1" s="1"/>
  <c r="AC20" i="1"/>
  <c r="BT18" i="1"/>
  <c r="BT15" i="1"/>
  <c r="BL14" i="1"/>
  <c r="AF14" i="1" s="1"/>
  <c r="BM14" i="1" s="1"/>
  <c r="AC13" i="1"/>
  <c r="BY13" i="1"/>
  <c r="W13" i="1"/>
  <c r="AD24" i="1"/>
  <c r="BL24" i="1"/>
  <c r="AF24" i="1" s="1"/>
  <c r="BM24" i="1" s="1"/>
  <c r="BL20" i="1"/>
  <c r="AF20" i="1" s="1"/>
  <c r="BM20" i="1" s="1"/>
  <c r="AD20" i="1"/>
  <c r="W18" i="1"/>
  <c r="BY18" i="1"/>
  <c r="BN21" i="1"/>
  <c r="BO21" i="1" s="1"/>
  <c r="BR21" i="1" s="1"/>
  <c r="F21" i="1" s="1"/>
  <c r="BU21" i="1" s="1"/>
  <c r="G21" i="1" s="1"/>
  <c r="AE21" i="1"/>
  <c r="AE23" i="1"/>
  <c r="BN23" i="1"/>
  <c r="BO23" i="1" s="1"/>
  <c r="BR23" i="1" s="1"/>
  <c r="F23" i="1" s="1"/>
  <c r="BU23" i="1" s="1"/>
  <c r="G23" i="1" s="1"/>
  <c r="W22" i="1"/>
  <c r="BY22" i="1"/>
  <c r="AD16" i="1"/>
  <c r="BL16" i="1"/>
  <c r="AF16" i="1" s="1"/>
  <c r="BM16" i="1" s="1"/>
  <c r="E24" i="1"/>
  <c r="E20" i="1"/>
  <c r="E16" i="1"/>
  <c r="AD14" i="1"/>
  <c r="BY14" i="1"/>
  <c r="W23" i="1"/>
  <c r="W15" i="1"/>
  <c r="BX23" i="1" l="1"/>
  <c r="BZ23" i="1" s="1"/>
  <c r="AE14" i="1"/>
  <c r="BN14" i="1"/>
  <c r="BO14" i="1" s="1"/>
  <c r="BR14" i="1" s="1"/>
  <c r="F14" i="1" s="1"/>
  <c r="BU14" i="1" s="1"/>
  <c r="G14" i="1" s="1"/>
  <c r="BX21" i="1"/>
  <c r="BZ21" i="1" s="1"/>
  <c r="BU13" i="1"/>
  <c r="G13" i="1" s="1"/>
  <c r="BV13" i="1" s="1"/>
  <c r="BX13" i="1"/>
  <c r="BZ13" i="1" s="1"/>
  <c r="AE18" i="1"/>
  <c r="BN18" i="1"/>
  <c r="BO18" i="1" s="1"/>
  <c r="BR18" i="1" s="1"/>
  <c r="F18" i="1" s="1"/>
  <c r="BU18" i="1" s="1"/>
  <c r="G18" i="1" s="1"/>
  <c r="BV18" i="1" s="1"/>
  <c r="BN22" i="1"/>
  <c r="BO22" i="1" s="1"/>
  <c r="BR22" i="1" s="1"/>
  <c r="F22" i="1" s="1"/>
  <c r="BU22" i="1" s="1"/>
  <c r="G22" i="1" s="1"/>
  <c r="AE22" i="1"/>
  <c r="BU19" i="1"/>
  <c r="G19" i="1" s="1"/>
  <c r="BV19" i="1" s="1"/>
  <c r="BX19" i="1"/>
  <c r="BZ19" i="1" s="1"/>
  <c r="AE13" i="1"/>
  <c r="AE19" i="1"/>
  <c r="AD18" i="1"/>
  <c r="AE25" i="1"/>
  <c r="BN15" i="1"/>
  <c r="BO15" i="1" s="1"/>
  <c r="BR15" i="1" s="1"/>
  <c r="F15" i="1" s="1"/>
  <c r="BU15" i="1" s="1"/>
  <c r="G15" i="1" s="1"/>
  <c r="BX25" i="1"/>
  <c r="BZ25" i="1" s="1"/>
  <c r="AD22" i="1"/>
  <c r="BL17" i="1"/>
  <c r="AF17" i="1" s="1"/>
  <c r="BM17" i="1" s="1"/>
  <c r="W19" i="1"/>
  <c r="BY16" i="1"/>
  <c r="W16" i="1"/>
  <c r="AE20" i="1"/>
  <c r="BN20" i="1"/>
  <c r="BO20" i="1" s="1"/>
  <c r="BR20" i="1" s="1"/>
  <c r="F20" i="1" s="1"/>
  <c r="BU20" i="1" s="1"/>
  <c r="G20" i="1" s="1"/>
  <c r="BV21" i="1"/>
  <c r="BW21" i="1"/>
  <c r="BY24" i="1"/>
  <c r="W24" i="1"/>
  <c r="BV15" i="1"/>
  <c r="BW15" i="1"/>
  <c r="BV22" i="1"/>
  <c r="BW22" i="1"/>
  <c r="AE16" i="1"/>
  <c r="BN16" i="1"/>
  <c r="BO16" i="1" s="1"/>
  <c r="BR16" i="1" s="1"/>
  <c r="F16" i="1" s="1"/>
  <c r="BU16" i="1" s="1"/>
  <c r="G16" i="1" s="1"/>
  <c r="BV25" i="1"/>
  <c r="BW25" i="1"/>
  <c r="BV23" i="1"/>
  <c r="BW23" i="1"/>
  <c r="BW13" i="1"/>
  <c r="AE24" i="1"/>
  <c r="BN24" i="1"/>
  <c r="BO24" i="1" s="1"/>
  <c r="BR24" i="1" s="1"/>
  <c r="F24" i="1" s="1"/>
  <c r="BU24" i="1" s="1"/>
  <c r="G24" i="1" s="1"/>
  <c r="BY20" i="1"/>
  <c r="W20" i="1"/>
  <c r="BV14" i="1"/>
  <c r="BW14" i="1"/>
  <c r="BX16" i="1" l="1"/>
  <c r="BZ16" i="1" s="1"/>
  <c r="BX18" i="1"/>
  <c r="BZ18" i="1" s="1"/>
  <c r="BX24" i="1"/>
  <c r="BZ24" i="1" s="1"/>
  <c r="BW18" i="1"/>
  <c r="BX22" i="1"/>
  <c r="BZ22" i="1" s="1"/>
  <c r="BX14" i="1"/>
  <c r="BZ14" i="1" s="1"/>
  <c r="BX20" i="1"/>
  <c r="BZ20" i="1" s="1"/>
  <c r="BX15" i="1"/>
  <c r="BZ15" i="1" s="1"/>
  <c r="BW19" i="1"/>
  <c r="BN17" i="1"/>
  <c r="BO17" i="1" s="1"/>
  <c r="BR17" i="1" s="1"/>
  <c r="F17" i="1" s="1"/>
  <c r="BU17" i="1" s="1"/>
  <c r="G17" i="1" s="1"/>
  <c r="AE17" i="1"/>
  <c r="BW24" i="1"/>
  <c r="BV24" i="1"/>
  <c r="BW16" i="1"/>
  <c r="BV16" i="1"/>
  <c r="BW20" i="1"/>
  <c r="BV20" i="1"/>
  <c r="BX17" i="1" l="1"/>
  <c r="BZ17" i="1" s="1"/>
  <c r="BV17" i="1"/>
  <c r="BW17" i="1"/>
</calcChain>
</file>

<file path=xl/sharedStrings.xml><?xml version="1.0" encoding="utf-8"?>
<sst xmlns="http://schemas.openxmlformats.org/spreadsheetml/2006/main" count="193" uniqueCount="112">
  <si>
    <t>OPEN 6.3.4</t>
  </si>
  <si>
    <t>Mon Feb 10 2020 17:37:08</t>
  </si>
  <si>
    <t>Unit=</t>
  </si>
  <si>
    <t>PSC-0223</t>
  </si>
  <si>
    <t>LCF=</t>
  </si>
  <si>
    <t>LCF-2124</t>
  </si>
  <si>
    <t>LCFCals=</t>
  </si>
  <si>
    <t>LightSource=</t>
  </si>
  <si>
    <t>6400-40 Fluorometer</t>
  </si>
  <si>
    <t>A/D AvgTime=</t>
  </si>
  <si>
    <t>Config=</t>
  </si>
  <si>
    <t>/User/Configs/UserPrefs/LCF2124.xml</t>
  </si>
  <si>
    <t>Remark=</t>
  </si>
  <si>
    <t>sin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</si>
  <si>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</si>
  <si>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</si>
  <si>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</si>
  <si>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</si>
  <si>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</si>
  <si>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</si>
  <si>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</si>
  <si>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</si>
  <si>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</si>
  <si>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</si>
  <si>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</si>
  <si>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</si>
  <si>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</si>
  <si>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</si>
  <si>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</si>
  <si>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</si>
  <si>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</si>
  <si>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</si>
  <si>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</si>
  <si>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</si>
  <si>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</si>
  <si>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</si>
  <si>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</si>
  <si>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</si>
  <si>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</si>
  <si>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</si>
  <si>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</si>
  <si>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</si>
  <si>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</si>
  <si>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</si>
  <si>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</si>
  <si>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</si>
  <si>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</si>
  <si>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</si>
  <si>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</si>
  <si>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</si>
  <si>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</si>
  <si>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</si>
  <si>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</si>
  <si>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</si>
  <si>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</si>
  <si>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</si>
  <si>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</si>
  <si>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</si>
  <si>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</si>
  <si>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</si>
  <si>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</si>
  <si>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</si>
  <si>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</si>
  <si>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</si>
  <si>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</si>
  <si>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</si>
  <si>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</si>
  <si>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</si>
  <si>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</si>
  <si>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</si>
  <si>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</si>
  <si>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</si>
  <si>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</si>
  <si>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</si>
  <si>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</si>
  <si>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</si>
  <si>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</si>
  <si>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</si>
  <si>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</si>
  <si>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</si>
  <si>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</si>
  <si>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</si>
  <si>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</si>
  <si>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</si>
  <si>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</si>
  <si>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</si>
  <si>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</si>
  <si>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</si>
  <si>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</si>
  <si>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</si>
  <si>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</si>
  <si>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</si>
  <si>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</si>
  <si>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</si>
  <si>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</si>
  <si>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</si>
  <si>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17:39:00</t>
  </si>
  <si>
    <t>17:57:43</t>
  </si>
  <si>
    <t>17:59:11</t>
  </si>
  <si>
    <t>18:00:44</t>
  </si>
  <si>
    <t>18:02:20</t>
  </si>
  <si>
    <t>18:03:40</t>
  </si>
  <si>
    <t>18:05:01</t>
  </si>
  <si>
    <t>18:06:27</t>
  </si>
  <si>
    <t>18:07:36</t>
  </si>
  <si>
    <t>18:08:49</t>
  </si>
  <si>
    <t>18:10:25</t>
  </si>
  <si>
    <t>18:11:49</t>
  </si>
  <si>
    <t>18:37:43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</si>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</sst>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96"/>
  <sheetViews>
    <sheetView tabSelected="1" topLeftCell="A8" workbookViewId="0">
      <selection activeCell="J25" sqref="J14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-1.9199999570846558</v>
      </c>
      <c r="C5" s="1">
        <v>-0.30000001192092896</v>
      </c>
      <c r="D5" s="1">
        <v>-2940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146.50000003445894</v>
      </c>
      <c r="D13" s="1">
        <v>0</v>
      </c>
      <c r="E13">
        <f t="shared" ref="E13:E25" si="0">(AN13-AO13*(1000-AP13)/(1000-AQ13))*BG13</f>
        <v>6.8399634181429203</v>
      </c>
      <c r="F13">
        <f t="shared" ref="F13:F25" si="1">IF(BR13&lt;&gt;0,1/(1/BR13-1/AJ13),0)</f>
        <v>0.10874119312365688</v>
      </c>
      <c r="G13">
        <f t="shared" ref="G13:G25" si="2">((BU13-BH13/2)*AO13-E13)/(BU13+BH13/2)</f>
        <v>285.67675556862969</v>
      </c>
      <c r="H13" s="1">
        <v>45</v>
      </c>
      <c r="I13" s="1">
        <v>0</v>
      </c>
      <c r="J13" s="1">
        <v>370.54681396484375</v>
      </c>
      <c r="K13" s="1">
        <v>1427.6689453125</v>
      </c>
      <c r="L13" s="1">
        <v>0</v>
      </c>
      <c r="M13" s="1">
        <v>0</v>
      </c>
      <c r="N13" s="1">
        <v>0</v>
      </c>
      <c r="O13">
        <f>CA13/K13</f>
        <v>0.74045326461609384</v>
      </c>
      <c r="P13" t="e">
        <f t="shared" ref="P13:P25" si="3">CC13/M13</f>
        <v>#DIV/0!</v>
      </c>
      <c r="Q13" t="e">
        <f t="shared" ref="Q13:Q25" si="4">(M13-N13)/M13</f>
        <v>#DIV/0!</v>
      </c>
      <c r="R13" s="1">
        <v>-1</v>
      </c>
      <c r="S13" s="1">
        <v>0.87</v>
      </c>
      <c r="T13" s="1">
        <v>0.92</v>
      </c>
      <c r="U13" s="1">
        <v>9.5817356109619141</v>
      </c>
      <c r="V13">
        <f t="shared" ref="V13:V25" si="5">(U13*T13+(100-U13)*S13)/100</f>
        <v>0.87479086780548099</v>
      </c>
      <c r="W13">
        <f t="shared" ref="W13:W25" si="6">(E13-R13)/CB13</f>
        <v>2.6359118258241606E-2</v>
      </c>
      <c r="X13" t="e">
        <f t="shared" ref="X13:X25" si="7">(M13-N13)/(M13-L13)</f>
        <v>#DIV/0!</v>
      </c>
      <c r="Y13">
        <f t="shared" ref="Y13:Y25" si="8">(K13-M13)/(K13-L13)</f>
        <v>1</v>
      </c>
      <c r="Z13" t="e">
        <f>(K13-M13)/M13</f>
        <v>#DIV/0!</v>
      </c>
      <c r="AA13" s="1">
        <v>0.14862589538097382</v>
      </c>
      <c r="AB13" s="1">
        <v>0.5</v>
      </c>
      <c r="AC13" t="e">
        <f t="shared" ref="AC13:AC25" si="9">Q13*AB13*V13*AA13</f>
        <v>#DIV/0!</v>
      </c>
      <c r="AD13">
        <f t="shared" ref="AD13:AD25" si="10">BH13*1000</f>
        <v>1.9278519932953635</v>
      </c>
      <c r="AE13">
        <f t="shared" ref="AE13:AE25" si="11">(BM13-BS13)</f>
        <v>1.746474910374072</v>
      </c>
      <c r="AF13">
        <f t="shared" ref="AF13:AF25" si="12">(AL13+BL13*D13)</f>
        <v>23.044792175292969</v>
      </c>
      <c r="AG13" s="1">
        <v>2</v>
      </c>
      <c r="AH13">
        <f t="shared" ref="AH13:AH25" si="13">(AG13*BA13+BB13)</f>
        <v>4.644859790802002</v>
      </c>
      <c r="AI13" s="1">
        <v>1</v>
      </c>
      <c r="AJ13">
        <f t="shared" ref="AJ13:AJ25" si="14">AH13*(AI13+1)*(AI13+1)/(AI13*AI13+1)</f>
        <v>9.2897195816040039</v>
      </c>
      <c r="AK13" s="1">
        <v>22.699026107788086</v>
      </c>
      <c r="AL13" s="1">
        <v>23.044792175292969</v>
      </c>
      <c r="AM13" s="1">
        <v>23.013986587524414</v>
      </c>
      <c r="AN13" s="1">
        <v>400.15142822265625</v>
      </c>
      <c r="AO13" s="1">
        <v>397.10861206054688</v>
      </c>
      <c r="AP13" s="1">
        <v>10.119569778442383</v>
      </c>
      <c r="AQ13" s="1">
        <v>10.88247013092041</v>
      </c>
      <c r="AR13" s="1">
        <v>36.302326202392578</v>
      </c>
      <c r="AS13" s="1">
        <v>39.039108276367188</v>
      </c>
      <c r="AT13" s="1">
        <v>499.90072631835938</v>
      </c>
      <c r="AU13" s="1">
        <v>340</v>
      </c>
      <c r="AV13" s="1">
        <v>0.4524262547492981</v>
      </c>
      <c r="AW13" s="1">
        <v>99.324913024902344</v>
      </c>
      <c r="AX13" s="1">
        <v>0.66672372817993164</v>
      </c>
      <c r="AY13" s="1">
        <v>-2.5819431990385056E-2</v>
      </c>
      <c r="AZ13" s="1">
        <v>0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5">AT13*0.000001/(AG13*0.0001)</f>
        <v>2.4995036315917969</v>
      </c>
      <c r="BH13">
        <f t="shared" ref="BH13:BH25" si="16">(AQ13-AP13)/(1000-AQ13)*BG13</f>
        <v>1.9278519932953635E-3</v>
      </c>
      <c r="BI13">
        <f t="shared" ref="BI13:BI25" si="17">(AL13+273.15)</f>
        <v>296.19479217529295</v>
      </c>
      <c r="BJ13">
        <f t="shared" ref="BJ13:BJ25" si="18">(AK13+273.15)</f>
        <v>295.84902610778806</v>
      </c>
      <c r="BK13">
        <f t="shared" ref="BK13:BK25" si="19">(AU13*BC13+AV13*BD13)*BE13</f>
        <v>54.399998784065247</v>
      </c>
      <c r="BL13">
        <f t="shared" ref="BL13:BL25" si="20">((BK13+0.00000010773*(BJ13^4-BI13^4))-BH13*44100)/(AH13*51.4+0.00000043092*BI13^3)</f>
        <v>-0.13796432307868234</v>
      </c>
      <c r="BM13">
        <f t="shared" ref="BM13:BM25" si="21">0.61365*EXP(17.502*AF13/(240.97+AF13))</f>
        <v>2.8273753096238394</v>
      </c>
      <c r="BN13">
        <f t="shared" ref="BN13:BN25" si="22">BM13*1000/AW13</f>
        <v>28.465922833629577</v>
      </c>
      <c r="BO13">
        <f t="shared" ref="BO13:BO25" si="23">(BN13-AQ13)</f>
        <v>17.583452702709167</v>
      </c>
      <c r="BP13">
        <f t="shared" ref="BP13:BP25" si="24">IF(D13,AL13,(AK13+AL13)/2)</f>
        <v>22.871909141540527</v>
      </c>
      <c r="BQ13">
        <f t="shared" ref="BQ13:BQ25" si="25">0.61365*EXP(17.502*BP13/(240.97+BP13))</f>
        <v>2.7979349230139769</v>
      </c>
      <c r="BR13">
        <f t="shared" ref="BR13:BR25" si="26">IF(BO13&lt;&gt;0,(1000-(BN13+AQ13)/2)/BO13*BH13,0)</f>
        <v>0.10748304592643149</v>
      </c>
      <c r="BS13">
        <f t="shared" ref="BS13:BS25" si="27">AQ13*AW13/1000</f>
        <v>1.0809003992497674</v>
      </c>
      <c r="BT13">
        <f t="shared" ref="BT13:BT25" si="28">(BQ13-BS13)</f>
        <v>1.7170345237642095</v>
      </c>
      <c r="BU13">
        <f t="shared" ref="BU13:BU25" si="29">1/(1.6/F13+1.37/AJ13)</f>
        <v>6.7288818657303906E-2</v>
      </c>
      <c r="BV13">
        <f t="shared" ref="BV13:BV25" si="30">G13*AW13*0.001</f>
        <v>28.374818900090432</v>
      </c>
      <c r="BW13">
        <f t="shared" ref="BW13:BW25" si="31">G13/AO13</f>
        <v>0.71939199224687866</v>
      </c>
      <c r="BX13">
        <f t="shared" ref="BX13:BX25" si="32">(1-BH13*AW13/BM13/F13)*100</f>
        <v>37.719179234766976</v>
      </c>
      <c r="BY13">
        <f t="shared" ref="BY13:BY25" si="33">(AO13-E13/(AJ13/1.35))</f>
        <v>396.11461535985222</v>
      </c>
      <c r="BZ13">
        <f t="shared" ref="BZ13:BZ25" si="34">E13*BX13/100/BY13</f>
        <v>6.5132109779338183E-3</v>
      </c>
      <c r="CA13">
        <f t="shared" ref="CA13:CA25" si="35">(K13-J13)</f>
        <v>1057.1221313476563</v>
      </c>
      <c r="CB13">
        <f t="shared" ref="CB13:CB25" si="36">AU13*V13</f>
        <v>297.42889505386353</v>
      </c>
      <c r="CC13">
        <f t="shared" ref="CC13:CC25" si="37">(M13-L13)</f>
        <v>0</v>
      </c>
      <c r="CD13">
        <f t="shared" ref="CD13:CD25" si="38">(M13-N13)/(M13-J13)</f>
        <v>0</v>
      </c>
      <c r="CE13">
        <f t="shared" ref="CE13:CE25" si="39">(K13-M13)/(K13-J13)</f>
        <v>1.3505241286477068</v>
      </c>
    </row>
    <row r="14" spans="1:83" x14ac:dyDescent="0.25">
      <c r="A14" s="1">
        <v>2</v>
      </c>
      <c r="B14" s="1" t="s">
        <v>97</v>
      </c>
      <c r="C14" s="1">
        <v>1271</v>
      </c>
      <c r="D14" s="1">
        <v>0</v>
      </c>
      <c r="E14">
        <f t="shared" si="0"/>
        <v>11.013668108656466</v>
      </c>
      <c r="F14">
        <f t="shared" si="1"/>
        <v>9.4871886092140589E-2</v>
      </c>
      <c r="G14">
        <f t="shared" si="2"/>
        <v>197.52152921959154</v>
      </c>
      <c r="H14" s="1">
        <v>46</v>
      </c>
      <c r="I14" s="1">
        <v>0</v>
      </c>
      <c r="J14" s="1">
        <v>343.97772216796875</v>
      </c>
      <c r="K14" s="1">
        <v>1802.4801025390625</v>
      </c>
      <c r="L14" s="1">
        <v>0</v>
      </c>
      <c r="M14" s="1">
        <v>587.302978515625</v>
      </c>
      <c r="N14" s="1">
        <v>495.33242797851563</v>
      </c>
      <c r="O14">
        <f t="shared" ref="O14:O24" si="40">$CA$25/K14</f>
        <v>0.80916420565007918</v>
      </c>
      <c r="P14">
        <f t="shared" si="3"/>
        <v>1</v>
      </c>
      <c r="Q14">
        <f t="shared" si="4"/>
        <v>0.15659813401518877</v>
      </c>
      <c r="R14" s="1">
        <v>-1</v>
      </c>
      <c r="S14" s="1">
        <v>0.87</v>
      </c>
      <c r="T14" s="1">
        <v>0.92</v>
      </c>
      <c r="U14" s="1">
        <v>10.032867431640625</v>
      </c>
      <c r="V14">
        <f t="shared" si="5"/>
        <v>0.87501643371582039</v>
      </c>
      <c r="W14">
        <f t="shared" si="6"/>
        <v>1.0561268113858385E-2</v>
      </c>
      <c r="X14">
        <f t="shared" si="7"/>
        <v>0.15659813401518877</v>
      </c>
      <c r="Y14">
        <f t="shared" si="8"/>
        <v>0.67416950806373899</v>
      </c>
      <c r="Z14">
        <f t="shared" ref="Z14:Z24" si="41">($K$25-M14)/M14</f>
        <v>2.0690804720499272</v>
      </c>
      <c r="AA14" s="1">
        <v>1301.6370849609375</v>
      </c>
      <c r="AB14" s="1">
        <v>0.5</v>
      </c>
      <c r="AC14">
        <f t="shared" si="9"/>
        <v>89.179023042571814</v>
      </c>
      <c r="AD14">
        <f t="shared" si="10"/>
        <v>2.0306420511070713</v>
      </c>
      <c r="AE14">
        <f t="shared" si="11"/>
        <v>2.1022176564031163</v>
      </c>
      <c r="AF14">
        <f t="shared" si="12"/>
        <v>25.018407821655273</v>
      </c>
      <c r="AG14" s="1">
        <v>2</v>
      </c>
      <c r="AH14">
        <f t="shared" si="13"/>
        <v>4.644859790802002</v>
      </c>
      <c r="AI14" s="1">
        <v>1</v>
      </c>
      <c r="AJ14">
        <f t="shared" si="14"/>
        <v>9.2897195816040039</v>
      </c>
      <c r="AK14" s="1">
        <v>22.725271224975586</v>
      </c>
      <c r="AL14" s="1">
        <v>25.018407821655273</v>
      </c>
      <c r="AM14" s="1">
        <v>23.009443283081055</v>
      </c>
      <c r="AN14" s="1">
        <v>399.85452270507813</v>
      </c>
      <c r="AO14" s="1">
        <v>395.12640380859375</v>
      </c>
      <c r="AP14" s="1">
        <v>10.075967788696289</v>
      </c>
      <c r="AQ14" s="1">
        <v>10.879677772521973</v>
      </c>
      <c r="AR14" s="1">
        <v>36.099369049072266</v>
      </c>
      <c r="AS14" s="1">
        <v>38.978839874267578</v>
      </c>
      <c r="AT14" s="1">
        <v>499.81942749023438</v>
      </c>
      <c r="AU14" s="1">
        <v>1300</v>
      </c>
      <c r="AV14" s="1">
        <v>0.83718669414520264</v>
      </c>
      <c r="AW14" s="1">
        <v>99.355072021484375</v>
      </c>
      <c r="AX14" s="1">
        <v>0.72118079662322998</v>
      </c>
      <c r="AY14" s="1">
        <v>-2.119363471865654E-2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5"/>
        <v>2.4990971374511717</v>
      </c>
      <c r="BH14">
        <f t="shared" si="16"/>
        <v>2.0306420511070713E-3</v>
      </c>
      <c r="BI14">
        <f t="shared" si="17"/>
        <v>298.16840782165525</v>
      </c>
      <c r="BJ14">
        <f t="shared" si="18"/>
        <v>295.87527122497556</v>
      </c>
      <c r="BK14">
        <f t="shared" si="19"/>
        <v>207.99999535083771</v>
      </c>
      <c r="BL14">
        <f t="shared" si="20"/>
        <v>0.3699691032153663</v>
      </c>
      <c r="BM14">
        <f t="shared" si="21"/>
        <v>3.1831688250625794</v>
      </c>
      <c r="BN14">
        <f t="shared" si="22"/>
        <v>32.038312290430994</v>
      </c>
      <c r="BO14">
        <f t="shared" si="23"/>
        <v>21.158634517909022</v>
      </c>
      <c r="BP14">
        <f t="shared" si="24"/>
        <v>23.87183952331543</v>
      </c>
      <c r="BQ14">
        <f t="shared" si="25"/>
        <v>2.9719948445498083</v>
      </c>
      <c r="BR14">
        <f t="shared" si="26"/>
        <v>9.3912795352638245E-2</v>
      </c>
      <c r="BS14">
        <f t="shared" si="27"/>
        <v>1.0809511686594633</v>
      </c>
      <c r="BT14">
        <f t="shared" si="28"/>
        <v>1.8910436758903451</v>
      </c>
      <c r="BU14">
        <f t="shared" si="29"/>
        <v>5.8780918436195755E-2</v>
      </c>
      <c r="BV14">
        <f t="shared" si="30"/>
        <v>19.624765761406248</v>
      </c>
      <c r="BW14">
        <f t="shared" si="31"/>
        <v>0.49989453328275801</v>
      </c>
      <c r="BX14">
        <f t="shared" si="32"/>
        <v>33.192347684390391</v>
      </c>
      <c r="BY14">
        <f t="shared" si="33"/>
        <v>393.52587627747971</v>
      </c>
      <c r="BZ14">
        <f t="shared" si="34"/>
        <v>9.2895924558018244E-3</v>
      </c>
      <c r="CA14">
        <f t="shared" si="35"/>
        <v>1458.5023803710938</v>
      </c>
      <c r="CB14">
        <f t="shared" si="36"/>
        <v>1137.5213638305665</v>
      </c>
      <c r="CC14">
        <f t="shared" si="37"/>
        <v>587.302978515625</v>
      </c>
      <c r="CD14">
        <f t="shared" si="38"/>
        <v>0.37797371270701324</v>
      </c>
      <c r="CE14">
        <f t="shared" si="39"/>
        <v>0.83316773450465964</v>
      </c>
    </row>
    <row r="15" spans="1:83" x14ac:dyDescent="0.25">
      <c r="A15" s="1">
        <v>3</v>
      </c>
      <c r="B15" s="1" t="s">
        <v>98</v>
      </c>
      <c r="C15" s="1">
        <v>1358</v>
      </c>
      <c r="D15" s="1">
        <v>0</v>
      </c>
      <c r="E15">
        <f t="shared" si="0"/>
        <v>11.131600657879696</v>
      </c>
      <c r="F15">
        <f t="shared" si="1"/>
        <v>9.8331252811829181E-2</v>
      </c>
      <c r="G15">
        <f t="shared" si="2"/>
        <v>202.53882395837192</v>
      </c>
      <c r="H15" s="1">
        <v>47</v>
      </c>
      <c r="I15" s="1">
        <v>0</v>
      </c>
      <c r="J15" s="1">
        <v>343.97772216796875</v>
      </c>
      <c r="K15" s="1">
        <v>1802.4801025390625</v>
      </c>
      <c r="L15" s="1">
        <v>0</v>
      </c>
      <c r="M15" s="1">
        <v>599.13482666015625</v>
      </c>
      <c r="N15" s="1">
        <v>486.35638427734375</v>
      </c>
      <c r="O15">
        <f t="shared" si="40"/>
        <v>0.80916420565007918</v>
      </c>
      <c r="P15">
        <f t="shared" si="3"/>
        <v>1</v>
      </c>
      <c r="Q15">
        <f t="shared" si="4"/>
        <v>0.18823549786195815</v>
      </c>
      <c r="R15" s="1">
        <v>-1</v>
      </c>
      <c r="S15" s="1">
        <v>0.87</v>
      </c>
      <c r="T15" s="1">
        <v>0.92</v>
      </c>
      <c r="U15" s="1">
        <v>9.7627296447753906</v>
      </c>
      <c r="V15">
        <f t="shared" si="5"/>
        <v>0.87488136482238754</v>
      </c>
      <c r="W15">
        <f t="shared" si="6"/>
        <v>1.2605969579702616E-2</v>
      </c>
      <c r="X15">
        <f t="shared" si="7"/>
        <v>0.18823549786195815</v>
      </c>
      <c r="Y15">
        <f t="shared" si="8"/>
        <v>0.66760530348369151</v>
      </c>
      <c r="Z15">
        <f t="shared" si="41"/>
        <v>2.0084715865824183</v>
      </c>
      <c r="AA15" s="1">
        <v>1100.16357421875</v>
      </c>
      <c r="AB15" s="1">
        <v>0.5</v>
      </c>
      <c r="AC15">
        <f t="shared" si="9"/>
        <v>90.589520108799064</v>
      </c>
      <c r="AD15">
        <f t="shared" si="10"/>
        <v>2.0531852490304652</v>
      </c>
      <c r="AE15">
        <f t="shared" si="11"/>
        <v>2.0520891635046921</v>
      </c>
      <c r="AF15">
        <f t="shared" si="12"/>
        <v>24.747020721435547</v>
      </c>
      <c r="AG15" s="1">
        <v>2</v>
      </c>
      <c r="AH15">
        <f t="shared" si="13"/>
        <v>4.644859790802002</v>
      </c>
      <c r="AI15" s="1">
        <v>1</v>
      </c>
      <c r="AJ15">
        <f t="shared" si="14"/>
        <v>9.2897195816040039</v>
      </c>
      <c r="AK15" s="1">
        <v>22.749868392944336</v>
      </c>
      <c r="AL15" s="1">
        <v>24.747020721435547</v>
      </c>
      <c r="AM15" s="1">
        <v>23.012187957763672</v>
      </c>
      <c r="AN15" s="1">
        <v>400.16656494140625</v>
      </c>
      <c r="AO15" s="1">
        <v>395.38705444335938</v>
      </c>
      <c r="AP15" s="1">
        <v>10.056817054748535</v>
      </c>
      <c r="AQ15" s="1">
        <v>10.869529724121094</v>
      </c>
      <c r="AR15" s="1">
        <v>35.977157592773438</v>
      </c>
      <c r="AS15" s="1">
        <v>38.884548187255859</v>
      </c>
      <c r="AT15" s="1">
        <v>499.77517700195313</v>
      </c>
      <c r="AU15" s="1">
        <v>1100</v>
      </c>
      <c r="AV15" s="1">
        <v>0.76530694961547852</v>
      </c>
      <c r="AW15" s="1">
        <v>99.355369567871094</v>
      </c>
      <c r="AX15" s="1">
        <v>0.80599373579025269</v>
      </c>
      <c r="AY15" s="1">
        <v>-1.8364083021879196E-2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5"/>
        <v>2.4988758850097654</v>
      </c>
      <c r="BH15">
        <f t="shared" si="16"/>
        <v>2.053185249030465E-3</v>
      </c>
      <c r="BI15">
        <f t="shared" si="17"/>
        <v>297.89702072143552</v>
      </c>
      <c r="BJ15">
        <f t="shared" si="18"/>
        <v>295.89986839294431</v>
      </c>
      <c r="BK15">
        <f t="shared" si="19"/>
        <v>175.99999606609344</v>
      </c>
      <c r="BL15">
        <f t="shared" si="20"/>
        <v>0.2515854335209981</v>
      </c>
      <c r="BM15">
        <f t="shared" si="21"/>
        <v>3.132035306273703</v>
      </c>
      <c r="BN15">
        <f t="shared" si="22"/>
        <v>31.523563546650234</v>
      </c>
      <c r="BO15">
        <f t="shared" si="23"/>
        <v>20.65403382252914</v>
      </c>
      <c r="BP15">
        <f t="shared" si="24"/>
        <v>23.748444557189941</v>
      </c>
      <c r="BQ15">
        <f t="shared" si="25"/>
        <v>2.9500155132613273</v>
      </c>
      <c r="BR15">
        <f t="shared" si="26"/>
        <v>9.7301322802918505E-2</v>
      </c>
      <c r="BS15">
        <f t="shared" si="27"/>
        <v>1.0799461427690111</v>
      </c>
      <c r="BT15">
        <f t="shared" si="28"/>
        <v>1.8700693704923161</v>
      </c>
      <c r="BU15">
        <f t="shared" si="29"/>
        <v>6.0905028400393052E-2</v>
      </c>
      <c r="BV15">
        <f t="shared" si="30"/>
        <v>20.123319706226027</v>
      </c>
      <c r="BW15">
        <f t="shared" si="31"/>
        <v>0.51225456595566499</v>
      </c>
      <c r="BX15">
        <f t="shared" si="32"/>
        <v>33.762908050562757</v>
      </c>
      <c r="BY15">
        <f t="shared" si="33"/>
        <v>393.76938872631274</v>
      </c>
      <c r="BZ15">
        <f t="shared" si="34"/>
        <v>9.5445512075799845E-3</v>
      </c>
      <c r="CA15">
        <f t="shared" si="35"/>
        <v>1458.5023803710938</v>
      </c>
      <c r="CB15">
        <f t="shared" si="36"/>
        <v>962.36950130462628</v>
      </c>
      <c r="CC15">
        <f t="shared" si="37"/>
        <v>599.13482666015625</v>
      </c>
      <c r="CD15">
        <f t="shared" si="38"/>
        <v>0.44199608945737034</v>
      </c>
      <c r="CE15">
        <f t="shared" si="39"/>
        <v>0.82505540757001261</v>
      </c>
    </row>
    <row r="16" spans="1:83" x14ac:dyDescent="0.25">
      <c r="A16" s="1">
        <v>4</v>
      </c>
      <c r="B16" s="1" t="s">
        <v>99</v>
      </c>
      <c r="C16" s="1">
        <v>1452</v>
      </c>
      <c r="D16" s="1">
        <v>0</v>
      </c>
      <c r="E16">
        <f t="shared" si="0"/>
        <v>10.804527009646302</v>
      </c>
      <c r="F16">
        <f t="shared" si="1"/>
        <v>0.10207453764209456</v>
      </c>
      <c r="G16">
        <f t="shared" si="2"/>
        <v>214.33022373252285</v>
      </c>
      <c r="H16" s="1">
        <v>48</v>
      </c>
      <c r="I16" s="1">
        <v>0</v>
      </c>
      <c r="J16" s="1">
        <v>343.97772216796875</v>
      </c>
      <c r="K16" s="1">
        <v>1802.4801025390625</v>
      </c>
      <c r="L16" s="1">
        <v>0</v>
      </c>
      <c r="M16" s="1">
        <v>622.46673583984375</v>
      </c>
      <c r="N16" s="1">
        <v>479.45379638671875</v>
      </c>
      <c r="O16">
        <f t="shared" si="40"/>
        <v>0.80916420565007918</v>
      </c>
      <c r="P16">
        <f t="shared" si="3"/>
        <v>1</v>
      </c>
      <c r="Q16">
        <f t="shared" si="4"/>
        <v>0.22975193888902234</v>
      </c>
      <c r="R16" s="1">
        <v>-1</v>
      </c>
      <c r="S16" s="1">
        <v>0.87</v>
      </c>
      <c r="T16" s="1">
        <v>0.92</v>
      </c>
      <c r="U16" s="1">
        <v>9.7935237884521484</v>
      </c>
      <c r="V16">
        <f t="shared" si="5"/>
        <v>0.87489676189422594</v>
      </c>
      <c r="W16">
        <f t="shared" si="6"/>
        <v>1.4991644378054003E-2</v>
      </c>
      <c r="X16">
        <f t="shared" si="7"/>
        <v>0.22975193888902234</v>
      </c>
      <c r="Y16">
        <f t="shared" si="8"/>
        <v>0.65466096687391651</v>
      </c>
      <c r="Z16">
        <f t="shared" si="41"/>
        <v>1.8957051015860673</v>
      </c>
      <c r="AA16" s="1">
        <v>898.20550537109375</v>
      </c>
      <c r="AB16" s="1">
        <v>0.5</v>
      </c>
      <c r="AC16">
        <f t="shared" si="9"/>
        <v>90.27379732837592</v>
      </c>
      <c r="AD16">
        <f t="shared" si="10"/>
        <v>2.0398400323338057</v>
      </c>
      <c r="AE16">
        <f t="shared" si="11"/>
        <v>1.9656128582606698</v>
      </c>
      <c r="AF16">
        <f t="shared" si="12"/>
        <v>24.269721984863281</v>
      </c>
      <c r="AG16" s="1">
        <v>2</v>
      </c>
      <c r="AH16">
        <f t="shared" si="13"/>
        <v>4.644859790802002</v>
      </c>
      <c r="AI16" s="1">
        <v>1</v>
      </c>
      <c r="AJ16">
        <f t="shared" si="14"/>
        <v>9.2897195816040039</v>
      </c>
      <c r="AK16" s="1">
        <v>22.743408203125</v>
      </c>
      <c r="AL16" s="1">
        <v>24.269721984863281</v>
      </c>
      <c r="AM16" s="1">
        <v>23.006664276123047</v>
      </c>
      <c r="AN16" s="1">
        <v>399.76370239257813</v>
      </c>
      <c r="AO16" s="1">
        <v>395.11758422851563</v>
      </c>
      <c r="AP16" s="1">
        <v>10.045208930969238</v>
      </c>
      <c r="AQ16" s="1">
        <v>10.852622985839844</v>
      </c>
      <c r="AR16" s="1">
        <v>35.948562622070313</v>
      </c>
      <c r="AS16" s="1">
        <v>38.838035583496094</v>
      </c>
      <c r="AT16" s="1">
        <v>499.79373168945313</v>
      </c>
      <c r="AU16" s="1">
        <v>900</v>
      </c>
      <c r="AV16" s="1">
        <v>0.3720841109752655</v>
      </c>
      <c r="AW16" s="1">
        <v>99.352188110351563</v>
      </c>
      <c r="AX16" s="1">
        <v>0.75986337661743164</v>
      </c>
      <c r="AY16" s="1">
        <v>-1.991342194378376E-2</v>
      </c>
      <c r="AZ16" s="1">
        <v>0.66666668653488159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5"/>
        <v>2.4989686584472652</v>
      </c>
      <c r="BH16">
        <f t="shared" si="16"/>
        <v>2.0398400323338056E-3</v>
      </c>
      <c r="BI16">
        <f t="shared" si="17"/>
        <v>297.41972198486326</v>
      </c>
      <c r="BJ16">
        <f t="shared" si="18"/>
        <v>295.89340820312498</v>
      </c>
      <c r="BK16">
        <f t="shared" si="19"/>
        <v>143.99999678134918</v>
      </c>
      <c r="BL16">
        <f t="shared" si="20"/>
        <v>0.14743773118562356</v>
      </c>
      <c r="BM16">
        <f t="shared" si="21"/>
        <v>3.0438446986405552</v>
      </c>
      <c r="BN16">
        <f t="shared" si="22"/>
        <v>30.636916574597468</v>
      </c>
      <c r="BO16">
        <f t="shared" si="23"/>
        <v>19.784293588757624</v>
      </c>
      <c r="BP16">
        <f t="shared" si="24"/>
        <v>23.506565093994141</v>
      </c>
      <c r="BQ16">
        <f t="shared" si="25"/>
        <v>2.9073435695847878</v>
      </c>
      <c r="BR16">
        <f t="shared" si="26"/>
        <v>0.10096514245065868</v>
      </c>
      <c r="BS16">
        <f t="shared" si="27"/>
        <v>1.0782318403798854</v>
      </c>
      <c r="BT16">
        <f t="shared" si="28"/>
        <v>1.8291117292049024</v>
      </c>
      <c r="BU16">
        <f t="shared" si="29"/>
        <v>6.320195724107644E-2</v>
      </c>
      <c r="BV16">
        <f t="shared" si="30"/>
        <v>21.294176706007349</v>
      </c>
      <c r="BW16">
        <f t="shared" si="31"/>
        <v>0.5424466849558518</v>
      </c>
      <c r="BX16">
        <f t="shared" si="32"/>
        <v>34.772064170975924</v>
      </c>
      <c r="BY16">
        <f t="shared" si="33"/>
        <v>393.5474494860303</v>
      </c>
      <c r="BZ16">
        <f t="shared" si="34"/>
        <v>9.5463890569515639E-3</v>
      </c>
      <c r="CA16">
        <f t="shared" si="35"/>
        <v>1458.5023803710938</v>
      </c>
      <c r="CB16">
        <f t="shared" si="36"/>
        <v>787.40708570480331</v>
      </c>
      <c r="CC16">
        <f t="shared" si="37"/>
        <v>622.46673583984375</v>
      </c>
      <c r="CD16">
        <f t="shared" si="38"/>
        <v>0.51353171016515431</v>
      </c>
      <c r="CE16">
        <f t="shared" si="39"/>
        <v>0.80905823849185787</v>
      </c>
    </row>
    <row r="17" spans="1:83" x14ac:dyDescent="0.25">
      <c r="A17" s="1">
        <v>5</v>
      </c>
      <c r="B17" s="1" t="s">
        <v>100</v>
      </c>
      <c r="C17" s="1">
        <v>1548</v>
      </c>
      <c r="D17" s="1">
        <v>0</v>
      </c>
      <c r="E17">
        <f t="shared" si="0"/>
        <v>10.885693082035926</v>
      </c>
      <c r="F17">
        <f t="shared" si="1"/>
        <v>0.10410943668824586</v>
      </c>
      <c r="G17">
        <f t="shared" si="2"/>
        <v>216.81830085223362</v>
      </c>
      <c r="H17" s="1">
        <v>49</v>
      </c>
      <c r="I17" s="1">
        <v>0</v>
      </c>
      <c r="J17" s="1">
        <v>343.97772216796875</v>
      </c>
      <c r="K17" s="1">
        <v>1802.4801025390625</v>
      </c>
      <c r="L17" s="1">
        <v>0</v>
      </c>
      <c r="M17" s="1">
        <v>666.1805419921875</v>
      </c>
      <c r="N17" s="1">
        <v>474.22824096679688</v>
      </c>
      <c r="O17">
        <f t="shared" si="40"/>
        <v>0.80916420565007918</v>
      </c>
      <c r="P17">
        <f t="shared" si="3"/>
        <v>1</v>
      </c>
      <c r="Q17">
        <f t="shared" si="4"/>
        <v>0.28813855843247027</v>
      </c>
      <c r="R17" s="1">
        <v>-1</v>
      </c>
      <c r="S17" s="1">
        <v>0.87</v>
      </c>
      <c r="T17" s="1">
        <v>0.92</v>
      </c>
      <c r="U17" s="1">
        <v>9.7847776412963867</v>
      </c>
      <c r="V17">
        <f t="shared" si="5"/>
        <v>0.87489238882064824</v>
      </c>
      <c r="W17">
        <f t="shared" si="6"/>
        <v>1.9407600023420016E-2</v>
      </c>
      <c r="X17">
        <f t="shared" si="7"/>
        <v>0.28813855843247027</v>
      </c>
      <c r="Y17">
        <f t="shared" si="8"/>
        <v>0.63040893430458811</v>
      </c>
      <c r="Z17">
        <f t="shared" si="41"/>
        <v>1.7056931100821626</v>
      </c>
      <c r="AA17" s="1">
        <v>698.5933837890625</v>
      </c>
      <c r="AB17" s="1">
        <v>0.5</v>
      </c>
      <c r="AC17">
        <f t="shared" si="9"/>
        <v>88.054283991149717</v>
      </c>
      <c r="AD17">
        <f t="shared" si="10"/>
        <v>2.0051868762878695</v>
      </c>
      <c r="AE17">
        <f t="shared" si="11"/>
        <v>1.8957346544749052</v>
      </c>
      <c r="AF17">
        <f t="shared" si="12"/>
        <v>23.873477935791016</v>
      </c>
      <c r="AG17" s="1">
        <v>2</v>
      </c>
      <c r="AH17">
        <f t="shared" si="13"/>
        <v>4.644859790802002</v>
      </c>
      <c r="AI17" s="1">
        <v>1</v>
      </c>
      <c r="AJ17">
        <f t="shared" si="14"/>
        <v>9.2897195816040039</v>
      </c>
      <c r="AK17" s="1">
        <v>22.740846633911133</v>
      </c>
      <c r="AL17" s="1">
        <v>23.873477935791016</v>
      </c>
      <c r="AM17" s="1">
        <v>23.016050338745117</v>
      </c>
      <c r="AN17" s="1">
        <v>399.91439819335938</v>
      </c>
      <c r="AO17" s="1">
        <v>395.24111938476563</v>
      </c>
      <c r="AP17" s="1">
        <v>10.041123390197754</v>
      </c>
      <c r="AQ17" s="1">
        <v>10.834845542907715</v>
      </c>
      <c r="AR17" s="1">
        <v>35.942440032958984</v>
      </c>
      <c r="AS17" s="1">
        <v>38.783588409423828</v>
      </c>
      <c r="AT17" s="1">
        <v>499.7872314453125</v>
      </c>
      <c r="AU17" s="1">
        <v>700</v>
      </c>
      <c r="AV17" s="1">
        <v>0.3368491530418396</v>
      </c>
      <c r="AW17" s="1">
        <v>99.360252380371094</v>
      </c>
      <c r="AX17" s="1">
        <v>0.74496012926101685</v>
      </c>
      <c r="AY17" s="1">
        <v>-2.0570551976561546E-2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5"/>
        <v>2.4989361572265625</v>
      </c>
      <c r="BH17">
        <f t="shared" si="16"/>
        <v>2.0051868762878695E-3</v>
      </c>
      <c r="BI17">
        <f t="shared" si="17"/>
        <v>297.02347793579099</v>
      </c>
      <c r="BJ17">
        <f t="shared" si="18"/>
        <v>295.89084663391111</v>
      </c>
      <c r="BK17">
        <f t="shared" si="19"/>
        <v>111.99999749660492</v>
      </c>
      <c r="BL17">
        <f t="shared" si="20"/>
        <v>4.3411880289671821E-2</v>
      </c>
      <c r="BM17">
        <f t="shared" si="21"/>
        <v>2.9722876421205546</v>
      </c>
      <c r="BN17">
        <f t="shared" si="22"/>
        <v>29.914252137182963</v>
      </c>
      <c r="BO17">
        <f t="shared" si="23"/>
        <v>19.079406594275248</v>
      </c>
      <c r="BP17">
        <f t="shared" si="24"/>
        <v>23.307162284851074</v>
      </c>
      <c r="BQ17">
        <f t="shared" si="25"/>
        <v>2.8725722337292461</v>
      </c>
      <c r="BR17">
        <f t="shared" si="26"/>
        <v>0.10295561807110498</v>
      </c>
      <c r="BS17">
        <f t="shared" si="27"/>
        <v>1.0765529876456494</v>
      </c>
      <c r="BT17">
        <f t="shared" si="28"/>
        <v>1.7960192460835966</v>
      </c>
      <c r="BU17">
        <f t="shared" si="29"/>
        <v>6.4449939391709787E-2</v>
      </c>
      <c r="BV17">
        <f t="shared" si="30"/>
        <v>21.543121093361162</v>
      </c>
      <c r="BW17">
        <f t="shared" si="31"/>
        <v>0.54857222646705917</v>
      </c>
      <c r="BX17">
        <f t="shared" si="32"/>
        <v>35.614717277227761</v>
      </c>
      <c r="BY17">
        <f t="shared" si="33"/>
        <v>393.65918943180452</v>
      </c>
      <c r="BZ17">
        <f t="shared" si="34"/>
        <v>9.8483889590629051E-3</v>
      </c>
      <c r="CA17">
        <f t="shared" si="35"/>
        <v>1458.5023803710938</v>
      </c>
      <c r="CB17">
        <f t="shared" si="36"/>
        <v>612.4246721744538</v>
      </c>
      <c r="CC17">
        <f t="shared" si="37"/>
        <v>666.1805419921875</v>
      </c>
      <c r="CD17">
        <f t="shared" si="38"/>
        <v>0.59574991035184699</v>
      </c>
      <c r="CE17">
        <f t="shared" si="39"/>
        <v>0.779086531389658</v>
      </c>
    </row>
    <row r="18" spans="1:83" x14ac:dyDescent="0.25">
      <c r="A18" s="1">
        <v>6</v>
      </c>
      <c r="B18" s="1" t="s">
        <v>101</v>
      </c>
      <c r="C18" s="1">
        <v>1628</v>
      </c>
      <c r="D18" s="1">
        <v>0</v>
      </c>
      <c r="E18">
        <f t="shared" si="0"/>
        <v>10.162091426305141</v>
      </c>
      <c r="F18">
        <f t="shared" si="1"/>
        <v>0.10590603333101192</v>
      </c>
      <c r="G18">
        <f t="shared" si="2"/>
        <v>230.9273913047243</v>
      </c>
      <c r="H18" s="1">
        <v>50</v>
      </c>
      <c r="I18" s="1">
        <v>0</v>
      </c>
      <c r="J18" s="1">
        <v>343.97772216796875</v>
      </c>
      <c r="K18" s="1">
        <v>1802.4801025390625</v>
      </c>
      <c r="L18" s="1">
        <v>0</v>
      </c>
      <c r="M18" s="1">
        <v>723.1846923828125</v>
      </c>
      <c r="N18" s="1">
        <v>471.33749389648438</v>
      </c>
      <c r="O18">
        <f t="shared" si="40"/>
        <v>0.80916420565007918</v>
      </c>
      <c r="P18">
        <f t="shared" si="3"/>
        <v>1</v>
      </c>
      <c r="Q18">
        <f t="shared" si="4"/>
        <v>0.34824741333575499</v>
      </c>
      <c r="R18" s="1">
        <v>-1</v>
      </c>
      <c r="S18" s="1">
        <v>0.87</v>
      </c>
      <c r="T18" s="1">
        <v>0.92</v>
      </c>
      <c r="U18" s="1">
        <v>9.6391735076904297</v>
      </c>
      <c r="V18">
        <f t="shared" si="5"/>
        <v>0.87481958675384519</v>
      </c>
      <c r="W18">
        <f t="shared" si="6"/>
        <v>2.3198739478956874E-2</v>
      </c>
      <c r="X18">
        <f t="shared" si="7"/>
        <v>0.34824741333575499</v>
      </c>
      <c r="Y18">
        <f t="shared" si="8"/>
        <v>0.59878353643732385</v>
      </c>
      <c r="Z18">
        <f t="shared" si="41"/>
        <v>1.4924201542486921</v>
      </c>
      <c r="AA18" s="1">
        <v>550.58062744140625</v>
      </c>
      <c r="AB18" s="1">
        <v>0.5</v>
      </c>
      <c r="AC18">
        <f t="shared" si="9"/>
        <v>83.868201148226575</v>
      </c>
      <c r="AD18">
        <f t="shared" si="10"/>
        <v>1.9865002928476876</v>
      </c>
      <c r="AE18">
        <f t="shared" si="11"/>
        <v>1.8471264086136061</v>
      </c>
      <c r="AF18">
        <f t="shared" si="12"/>
        <v>23.601890563964844</v>
      </c>
      <c r="AG18" s="1">
        <v>2</v>
      </c>
      <c r="AH18">
        <f t="shared" si="13"/>
        <v>4.644859790802002</v>
      </c>
      <c r="AI18" s="1">
        <v>1</v>
      </c>
      <c r="AJ18">
        <f t="shared" si="14"/>
        <v>9.2897195816040039</v>
      </c>
      <c r="AK18" s="1">
        <v>22.747291564941406</v>
      </c>
      <c r="AL18" s="1">
        <v>23.601890563964844</v>
      </c>
      <c r="AM18" s="1">
        <v>23.012828826904297</v>
      </c>
      <c r="AN18" s="1">
        <v>399.82415771484375</v>
      </c>
      <c r="AO18" s="1">
        <v>395.443115234375</v>
      </c>
      <c r="AP18" s="1">
        <v>10.05204963684082</v>
      </c>
      <c r="AQ18" s="1">
        <v>10.838394165039063</v>
      </c>
      <c r="AR18" s="1">
        <v>35.969623565673828</v>
      </c>
      <c r="AS18" s="1">
        <v>38.783428192138672</v>
      </c>
      <c r="AT18" s="1">
        <v>499.77325439453125</v>
      </c>
      <c r="AU18" s="1">
        <v>550</v>
      </c>
      <c r="AV18" s="1">
        <v>0.29597410559654236</v>
      </c>
      <c r="AW18" s="1">
        <v>99.366142272949219</v>
      </c>
      <c r="AX18" s="1">
        <v>0.74865430593490601</v>
      </c>
      <c r="AY18" s="1">
        <v>-2.2318160161375999E-2</v>
      </c>
      <c r="AZ18" s="1">
        <v>0.3333333432674408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5"/>
        <v>2.4988662719726564</v>
      </c>
      <c r="BH18">
        <f t="shared" si="16"/>
        <v>1.9865002928476875E-3</v>
      </c>
      <c r="BI18">
        <f t="shared" si="17"/>
        <v>296.75189056396482</v>
      </c>
      <c r="BJ18">
        <f t="shared" si="18"/>
        <v>295.89729156494138</v>
      </c>
      <c r="BK18">
        <f t="shared" si="19"/>
        <v>87.999998033046722</v>
      </c>
      <c r="BL18">
        <f t="shared" si="20"/>
        <v>-3.6746264776679992E-2</v>
      </c>
      <c r="BM18">
        <f t="shared" si="21"/>
        <v>2.9240958252271803</v>
      </c>
      <c r="BN18">
        <f t="shared" si="22"/>
        <v>29.427486650281448</v>
      </c>
      <c r="BO18">
        <f t="shared" si="23"/>
        <v>18.589092485242386</v>
      </c>
      <c r="BP18">
        <f t="shared" si="24"/>
        <v>23.174591064453125</v>
      </c>
      <c r="BQ18">
        <f t="shared" si="25"/>
        <v>2.8496566217308823</v>
      </c>
      <c r="BR18">
        <f t="shared" si="26"/>
        <v>0.10471227696442356</v>
      </c>
      <c r="BS18">
        <f t="shared" si="27"/>
        <v>1.0769694166135741</v>
      </c>
      <c r="BT18">
        <f t="shared" si="28"/>
        <v>1.7726872051173082</v>
      </c>
      <c r="BU18">
        <f t="shared" si="29"/>
        <v>6.5551387831184915E-2</v>
      </c>
      <c r="BV18">
        <f t="shared" si="30"/>
        <v>22.946364019106252</v>
      </c>
      <c r="BW18">
        <f t="shared" si="31"/>
        <v>0.58397120194609042</v>
      </c>
      <c r="BX18">
        <f t="shared" si="32"/>
        <v>36.259603595433667</v>
      </c>
      <c r="BY18">
        <f t="shared" si="33"/>
        <v>393.96634047223057</v>
      </c>
      <c r="BZ18">
        <f t="shared" si="34"/>
        <v>9.3529159464919315E-3</v>
      </c>
      <c r="CA18">
        <f t="shared" si="35"/>
        <v>1458.5023803710938</v>
      </c>
      <c r="CB18">
        <f t="shared" si="36"/>
        <v>481.15077271461485</v>
      </c>
      <c r="CC18">
        <f t="shared" si="37"/>
        <v>723.1846923828125</v>
      </c>
      <c r="CD18">
        <f t="shared" si="38"/>
        <v>0.66414179661212824</v>
      </c>
      <c r="CE18">
        <f t="shared" si="39"/>
        <v>0.7400025016631373</v>
      </c>
    </row>
    <row r="19" spans="1:83" x14ac:dyDescent="0.25">
      <c r="A19" s="1">
        <v>7</v>
      </c>
      <c r="B19" s="1" t="s">
        <v>102</v>
      </c>
      <c r="C19" s="1">
        <v>1709</v>
      </c>
      <c r="D19" s="1">
        <v>0</v>
      </c>
      <c r="E19">
        <f t="shared" si="0"/>
        <v>9.6219735594592706</v>
      </c>
      <c r="F19">
        <f t="shared" si="1"/>
        <v>0.10711224456032246</v>
      </c>
      <c r="G19">
        <f t="shared" si="2"/>
        <v>241.25397368334407</v>
      </c>
      <c r="H19" s="1">
        <v>51</v>
      </c>
      <c r="I19" s="1">
        <v>0</v>
      </c>
      <c r="J19" s="1">
        <v>343.97772216796875</v>
      </c>
      <c r="K19" s="1">
        <v>1802.4801025390625</v>
      </c>
      <c r="L19" s="1">
        <v>0</v>
      </c>
      <c r="M19" s="1">
        <v>834.14495849609375</v>
      </c>
      <c r="N19" s="1">
        <v>475.47015380859375</v>
      </c>
      <c r="O19">
        <f t="shared" si="40"/>
        <v>0.80916420565007918</v>
      </c>
      <c r="P19">
        <f t="shared" si="3"/>
        <v>1</v>
      </c>
      <c r="Q19">
        <f t="shared" si="4"/>
        <v>0.42999097583010765</v>
      </c>
      <c r="R19" s="1">
        <v>-1</v>
      </c>
      <c r="S19" s="1">
        <v>0.87</v>
      </c>
      <c r="T19" s="1">
        <v>0.92</v>
      </c>
      <c r="U19" s="1">
        <v>9.4168891906738281</v>
      </c>
      <c r="V19">
        <f t="shared" si="5"/>
        <v>0.87470844459533692</v>
      </c>
      <c r="W19">
        <f t="shared" si="6"/>
        <v>3.035861156105928E-2</v>
      </c>
      <c r="X19">
        <f t="shared" si="7"/>
        <v>0.42999097583010765</v>
      </c>
      <c r="Y19">
        <f t="shared" si="8"/>
        <v>0.53722376334636035</v>
      </c>
      <c r="Z19">
        <f t="shared" si="41"/>
        <v>1.1608715417867066</v>
      </c>
      <c r="AA19" s="1">
        <v>399.33786010742188</v>
      </c>
      <c r="AB19" s="1">
        <v>0.5</v>
      </c>
      <c r="AC19">
        <f t="shared" si="9"/>
        <v>75.098826583541936</v>
      </c>
      <c r="AD19">
        <f t="shared" si="10"/>
        <v>1.9681394600519924</v>
      </c>
      <c r="AE19">
        <f t="shared" si="11"/>
        <v>1.8100905809434045</v>
      </c>
      <c r="AF19">
        <f t="shared" si="12"/>
        <v>23.399654388427734</v>
      </c>
      <c r="AG19" s="1">
        <v>2</v>
      </c>
      <c r="AH19">
        <f t="shared" si="13"/>
        <v>4.644859790802002</v>
      </c>
      <c r="AI19" s="1">
        <v>1</v>
      </c>
      <c r="AJ19">
        <f t="shared" si="14"/>
        <v>9.2897195816040039</v>
      </c>
      <c r="AK19" s="1">
        <v>22.789373397827148</v>
      </c>
      <c r="AL19" s="1">
        <v>23.399654388427734</v>
      </c>
      <c r="AM19" s="1">
        <v>23.015033721923828</v>
      </c>
      <c r="AN19" s="1">
        <v>400.021484375</v>
      </c>
      <c r="AO19" s="1">
        <v>395.8599853515625</v>
      </c>
      <c r="AP19" s="1">
        <v>10.074958801269531</v>
      </c>
      <c r="AQ19" s="1">
        <v>10.853869438171387</v>
      </c>
      <c r="AR19" s="1">
        <v>35.961650848388672</v>
      </c>
      <c r="AS19" s="1">
        <v>38.741901397705078</v>
      </c>
      <c r="AT19" s="1">
        <v>499.87185668945313</v>
      </c>
      <c r="AU19" s="1">
        <v>400</v>
      </c>
      <c r="AV19" s="1">
        <v>3.6645159125328064E-2</v>
      </c>
      <c r="AW19" s="1">
        <v>99.371444702148438</v>
      </c>
      <c r="AX19" s="1">
        <v>0.77240616083145142</v>
      </c>
      <c r="AY19" s="1">
        <v>-2.0715892314910889E-2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5"/>
        <v>2.4993592834472658</v>
      </c>
      <c r="BH19">
        <f t="shared" si="16"/>
        <v>1.9681394600519924E-3</v>
      </c>
      <c r="BI19">
        <f t="shared" si="17"/>
        <v>296.54965438842771</v>
      </c>
      <c r="BJ19">
        <f t="shared" si="18"/>
        <v>295.93937339782713</v>
      </c>
      <c r="BK19">
        <f t="shared" si="19"/>
        <v>63.999998569488525</v>
      </c>
      <c r="BL19">
        <f t="shared" si="20"/>
        <v>-0.11853626823766107</v>
      </c>
      <c r="BM19">
        <f t="shared" si="21"/>
        <v>2.8886552676229913</v>
      </c>
      <c r="BN19">
        <f t="shared" si="22"/>
        <v>29.06926910725026</v>
      </c>
      <c r="BO19">
        <f t="shared" si="23"/>
        <v>18.215399669078874</v>
      </c>
      <c r="BP19">
        <f t="shared" si="24"/>
        <v>23.094513893127441</v>
      </c>
      <c r="BQ19">
        <f t="shared" si="25"/>
        <v>2.8358924784049093</v>
      </c>
      <c r="BR19">
        <f t="shared" si="26"/>
        <v>0.1058912976340611</v>
      </c>
      <c r="BS19">
        <f t="shared" si="27"/>
        <v>1.0785646866795868</v>
      </c>
      <c r="BT19">
        <f t="shared" si="28"/>
        <v>1.7573277917253225</v>
      </c>
      <c r="BU19">
        <f t="shared" si="29"/>
        <v>6.6290683075872728E-2</v>
      </c>
      <c r="BV19">
        <f t="shared" si="30"/>
        <v>23.973755905048002</v>
      </c>
      <c r="BW19">
        <f t="shared" si="31"/>
        <v>0.60944268835125348</v>
      </c>
      <c r="BX19">
        <f t="shared" si="32"/>
        <v>36.790459061298641</v>
      </c>
      <c r="BY19">
        <f t="shared" si="33"/>
        <v>394.46170156149066</v>
      </c>
      <c r="BZ19">
        <f t="shared" si="34"/>
        <v>8.9741747532618554E-3</v>
      </c>
      <c r="CA19">
        <f t="shared" si="35"/>
        <v>1458.5023803710938</v>
      </c>
      <c r="CB19">
        <f t="shared" si="36"/>
        <v>349.88337783813478</v>
      </c>
      <c r="CC19">
        <f t="shared" si="37"/>
        <v>834.14495849609375</v>
      </c>
      <c r="CD19">
        <f t="shared" si="38"/>
        <v>0.73173965558032106</v>
      </c>
      <c r="CE19">
        <f t="shared" si="39"/>
        <v>0.66392428087542144</v>
      </c>
    </row>
    <row r="20" spans="1:83" x14ac:dyDescent="0.25">
      <c r="A20" s="1">
        <v>8</v>
      </c>
      <c r="B20" s="1" t="s">
        <v>103</v>
      </c>
      <c r="C20" s="1">
        <v>1794</v>
      </c>
      <c r="D20" s="1">
        <v>0</v>
      </c>
      <c r="E20">
        <f t="shared" si="0"/>
        <v>8.2741231477734392</v>
      </c>
      <c r="F20">
        <f t="shared" si="1"/>
        <v>0.10734295010364538</v>
      </c>
      <c r="G20">
        <f t="shared" si="2"/>
        <v>262.28190675993449</v>
      </c>
      <c r="H20" s="1">
        <v>52</v>
      </c>
      <c r="I20" s="1">
        <v>0</v>
      </c>
      <c r="J20" s="1">
        <v>343.97772216796875</v>
      </c>
      <c r="K20" s="1">
        <v>1802.4801025390625</v>
      </c>
      <c r="L20" s="1">
        <v>0</v>
      </c>
      <c r="M20" s="1">
        <v>1022.9063110351563</v>
      </c>
      <c r="N20" s="1">
        <v>485.3577880859375</v>
      </c>
      <c r="O20">
        <f t="shared" si="40"/>
        <v>0.80916420565007918</v>
      </c>
      <c r="P20">
        <f t="shared" si="3"/>
        <v>1</v>
      </c>
      <c r="Q20">
        <f t="shared" si="4"/>
        <v>0.52551100442936238</v>
      </c>
      <c r="R20" s="1">
        <v>-1</v>
      </c>
      <c r="S20" s="1">
        <v>0.87</v>
      </c>
      <c r="T20" s="1">
        <v>0.92</v>
      </c>
      <c r="U20" s="1">
        <v>8.8689403533935547</v>
      </c>
      <c r="V20">
        <f t="shared" si="5"/>
        <v>0.87443447017669684</v>
      </c>
      <c r="W20">
        <f t="shared" si="6"/>
        <v>4.2423410622865393E-2</v>
      </c>
      <c r="X20">
        <f t="shared" si="7"/>
        <v>0.52551100442936238</v>
      </c>
      <c r="Y20">
        <f t="shared" si="8"/>
        <v>0.4325006364318586</v>
      </c>
      <c r="Z20">
        <f t="shared" si="41"/>
        <v>0.76211651359839261</v>
      </c>
      <c r="AA20" s="1">
        <v>250.20143127441406</v>
      </c>
      <c r="AB20" s="1">
        <v>0.5</v>
      </c>
      <c r="AC20">
        <f t="shared" si="9"/>
        <v>57.486898438091963</v>
      </c>
      <c r="AD20">
        <f t="shared" si="10"/>
        <v>1.9174729083881372</v>
      </c>
      <c r="AE20">
        <f t="shared" si="11"/>
        <v>1.7602242844375633</v>
      </c>
      <c r="AF20">
        <f t="shared" si="12"/>
        <v>23.118993759155273</v>
      </c>
      <c r="AG20" s="1">
        <v>2</v>
      </c>
      <c r="AH20">
        <f t="shared" si="13"/>
        <v>4.644859790802002</v>
      </c>
      <c r="AI20" s="1">
        <v>1</v>
      </c>
      <c r="AJ20">
        <f t="shared" si="14"/>
        <v>9.2897195816040039</v>
      </c>
      <c r="AK20" s="1">
        <v>22.820165634155273</v>
      </c>
      <c r="AL20" s="1">
        <v>23.118993759155273</v>
      </c>
      <c r="AM20" s="1">
        <v>23.015680313110352</v>
      </c>
      <c r="AN20" s="1">
        <v>399.9520263671875</v>
      </c>
      <c r="AO20" s="1">
        <v>396.33712768554688</v>
      </c>
      <c r="AP20" s="1">
        <v>10.107770919799805</v>
      </c>
      <c r="AQ20" s="1">
        <v>10.866690635681152</v>
      </c>
      <c r="AR20" s="1">
        <v>36.012527465820313</v>
      </c>
      <c r="AS20" s="1">
        <v>38.716445922851563</v>
      </c>
      <c r="AT20" s="1">
        <v>499.82528686523438</v>
      </c>
      <c r="AU20" s="1">
        <v>250</v>
      </c>
      <c r="AV20" s="1">
        <v>0.35659068822860718</v>
      </c>
      <c r="AW20" s="1">
        <v>99.374298095703125</v>
      </c>
      <c r="AX20" s="1">
        <v>0.75518357753753662</v>
      </c>
      <c r="AY20" s="1">
        <v>-1.9656026735901833E-2</v>
      </c>
      <c r="AZ20" s="1">
        <v>0.66666668653488159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5"/>
        <v>2.4991264343261714</v>
      </c>
      <c r="BH20">
        <f t="shared" si="16"/>
        <v>1.9174729083881372E-3</v>
      </c>
      <c r="BI20">
        <f t="shared" si="17"/>
        <v>296.26899375915525</v>
      </c>
      <c r="BJ20">
        <f t="shared" si="18"/>
        <v>295.97016563415525</v>
      </c>
      <c r="BK20">
        <f t="shared" si="19"/>
        <v>39.999999105930328</v>
      </c>
      <c r="BL20">
        <f t="shared" si="20"/>
        <v>-0.19165365166998372</v>
      </c>
      <c r="BM20">
        <f t="shared" si="21"/>
        <v>2.8400940389815279</v>
      </c>
      <c r="BN20">
        <f t="shared" si="22"/>
        <v>28.579764520664639</v>
      </c>
      <c r="BO20">
        <f t="shared" si="23"/>
        <v>17.713073884983487</v>
      </c>
      <c r="BP20">
        <f t="shared" si="24"/>
        <v>22.969579696655273</v>
      </c>
      <c r="BQ20">
        <f t="shared" si="25"/>
        <v>2.8145341824613768</v>
      </c>
      <c r="BR20">
        <f t="shared" si="26"/>
        <v>0.10611676810282605</v>
      </c>
      <c r="BS20">
        <f t="shared" si="27"/>
        <v>1.0798697545439646</v>
      </c>
      <c r="BT20">
        <f t="shared" si="28"/>
        <v>1.7346644279174122</v>
      </c>
      <c r="BU20">
        <f t="shared" si="29"/>
        <v>6.6432065562475509E-2</v>
      </c>
      <c r="BV20">
        <f t="shared" si="30"/>
        <v>26.064080387471144</v>
      </c>
      <c r="BW20">
        <f t="shared" si="31"/>
        <v>0.6617646655804309</v>
      </c>
      <c r="BX20">
        <f t="shared" si="32"/>
        <v>37.49754679487264</v>
      </c>
      <c r="BY20">
        <f t="shared" si="33"/>
        <v>395.13471612173458</v>
      </c>
      <c r="BZ20">
        <f t="shared" si="34"/>
        <v>7.8519883791883169E-3</v>
      </c>
      <c r="CA20">
        <f t="shared" si="35"/>
        <v>1458.5023803710938</v>
      </c>
      <c r="CB20">
        <f t="shared" si="36"/>
        <v>218.60861754417422</v>
      </c>
      <c r="CC20">
        <f t="shared" si="37"/>
        <v>1022.9063110351563</v>
      </c>
      <c r="CD20">
        <f t="shared" si="38"/>
        <v>0.79176003450691979</v>
      </c>
      <c r="CE20">
        <f t="shared" si="39"/>
        <v>0.53450292710907721</v>
      </c>
    </row>
    <row r="21" spans="1:83" x14ac:dyDescent="0.25">
      <c r="A21" s="1">
        <v>9</v>
      </c>
      <c r="B21" s="1" t="s">
        <v>104</v>
      </c>
      <c r="C21" s="1">
        <v>1862.5000000344589</v>
      </c>
      <c r="D21" s="1">
        <v>0</v>
      </c>
      <c r="E21">
        <f t="shared" si="0"/>
        <v>6.2937438927033371</v>
      </c>
      <c r="F21">
        <f t="shared" si="1"/>
        <v>0.10394234609208025</v>
      </c>
      <c r="G21">
        <f t="shared" si="2"/>
        <v>289.60393578029215</v>
      </c>
      <c r="H21" s="1">
        <v>53</v>
      </c>
      <c r="I21" s="1">
        <v>0</v>
      </c>
      <c r="J21" s="1">
        <v>343.97772216796875</v>
      </c>
      <c r="K21" s="1">
        <v>1802.4801025390625</v>
      </c>
      <c r="L21" s="1">
        <v>0</v>
      </c>
      <c r="M21" s="1">
        <v>1134.0010986328125</v>
      </c>
      <c r="N21" s="1">
        <v>477.73873901367188</v>
      </c>
      <c r="O21">
        <f t="shared" si="40"/>
        <v>0.80916420565007918</v>
      </c>
      <c r="P21">
        <f t="shared" si="3"/>
        <v>1</v>
      </c>
      <c r="Q21">
        <f t="shared" si="4"/>
        <v>0.57871404217363742</v>
      </c>
      <c r="R21" s="1">
        <v>-1</v>
      </c>
      <c r="S21" s="1">
        <v>0.87</v>
      </c>
      <c r="T21" s="1">
        <v>0.92</v>
      </c>
      <c r="U21" s="1">
        <v>8.1038703918457031</v>
      </c>
      <c r="V21">
        <f t="shared" si="5"/>
        <v>0.87405193519592284</v>
      </c>
      <c r="W21">
        <f t="shared" si="6"/>
        <v>5.5631659088758147E-2</v>
      </c>
      <c r="X21">
        <f t="shared" si="7"/>
        <v>0.57871404217363742</v>
      </c>
      <c r="Y21">
        <f t="shared" si="8"/>
        <v>0.3708662320125462</v>
      </c>
      <c r="Z21">
        <f t="shared" si="41"/>
        <v>0.58948708666348681</v>
      </c>
      <c r="AA21" s="1">
        <v>149.0496826171875</v>
      </c>
      <c r="AB21" s="1">
        <v>0.5</v>
      </c>
      <c r="AC21">
        <f t="shared" si="9"/>
        <v>37.696611955228263</v>
      </c>
      <c r="AD21">
        <f t="shared" si="10"/>
        <v>1.8509065447270514</v>
      </c>
      <c r="AE21">
        <f t="shared" si="11"/>
        <v>1.7542287774871501</v>
      </c>
      <c r="AF21">
        <f t="shared" si="12"/>
        <v>23.077594757080078</v>
      </c>
      <c r="AG21" s="1">
        <v>2</v>
      </c>
      <c r="AH21">
        <f t="shared" si="13"/>
        <v>4.644859790802002</v>
      </c>
      <c r="AI21" s="1">
        <v>1</v>
      </c>
      <c r="AJ21">
        <f t="shared" si="14"/>
        <v>9.2897195816040039</v>
      </c>
      <c r="AK21" s="1">
        <v>22.803432464599609</v>
      </c>
      <c r="AL21" s="1">
        <v>23.077594757080078</v>
      </c>
      <c r="AM21" s="1">
        <v>23.009698867797852</v>
      </c>
      <c r="AN21" s="1">
        <v>400.10433959960938</v>
      </c>
      <c r="AO21" s="1">
        <v>397.29165649414063</v>
      </c>
      <c r="AP21" s="1">
        <v>10.122444152832031</v>
      </c>
      <c r="AQ21" s="1">
        <v>10.855042457580566</v>
      </c>
      <c r="AR21" s="1">
        <v>36.103099822998047</v>
      </c>
      <c r="AS21" s="1">
        <v>38.716014862060547</v>
      </c>
      <c r="AT21" s="1">
        <v>499.81411743164063</v>
      </c>
      <c r="AU21" s="1">
        <v>150</v>
      </c>
      <c r="AV21" s="1">
        <v>0.45805862545967102</v>
      </c>
      <c r="AW21" s="1">
        <v>99.378974914550781</v>
      </c>
      <c r="AX21" s="1">
        <v>0.74026966094970703</v>
      </c>
      <c r="AY21" s="1">
        <v>-2.0930660888552666E-2</v>
      </c>
      <c r="AZ21" s="1">
        <v>1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5"/>
        <v>2.4990705871582026</v>
      </c>
      <c r="BH21">
        <f t="shared" si="16"/>
        <v>1.8509065447270515E-3</v>
      </c>
      <c r="BI21">
        <f t="shared" si="17"/>
        <v>296.22759475708006</v>
      </c>
      <c r="BJ21">
        <f t="shared" si="18"/>
        <v>295.95343246459959</v>
      </c>
      <c r="BK21">
        <f t="shared" si="19"/>
        <v>23.999999463558197</v>
      </c>
      <c r="BL21">
        <f t="shared" si="20"/>
        <v>-0.24281817224292018</v>
      </c>
      <c r="BM21">
        <f t="shared" si="21"/>
        <v>2.832991769575433</v>
      </c>
      <c r="BN21">
        <f t="shared" si="22"/>
        <v>28.506953025137658</v>
      </c>
      <c r="BO21">
        <f t="shared" si="23"/>
        <v>17.651910567557092</v>
      </c>
      <c r="BP21">
        <f t="shared" si="24"/>
        <v>22.940513610839844</v>
      </c>
      <c r="BQ21">
        <f t="shared" si="25"/>
        <v>2.8095853764224517</v>
      </c>
      <c r="BR21">
        <f t="shared" si="26"/>
        <v>0.10279220769085981</v>
      </c>
      <c r="BS21">
        <f t="shared" si="27"/>
        <v>1.0787629920882829</v>
      </c>
      <c r="BT21">
        <f t="shared" si="28"/>
        <v>1.7308223843341688</v>
      </c>
      <c r="BU21">
        <f t="shared" si="29"/>
        <v>6.4347481963695025E-2</v>
      </c>
      <c r="BV21">
        <f t="shared" si="30"/>
        <v>28.780542269064831</v>
      </c>
      <c r="BW21">
        <f t="shared" si="31"/>
        <v>0.72894542597715817</v>
      </c>
      <c r="BX21">
        <f t="shared" si="32"/>
        <v>37.534362598179371</v>
      </c>
      <c r="BY21">
        <f t="shared" si="33"/>
        <v>396.37703747033555</v>
      </c>
      <c r="BZ21">
        <f t="shared" si="34"/>
        <v>5.9597717081803295E-3</v>
      </c>
      <c r="CA21">
        <f t="shared" si="35"/>
        <v>1458.5023803710938</v>
      </c>
      <c r="CB21">
        <f t="shared" si="36"/>
        <v>131.10779027938844</v>
      </c>
      <c r="CC21">
        <f t="shared" si="37"/>
        <v>1134.0010986328125</v>
      </c>
      <c r="CD21">
        <f t="shared" si="38"/>
        <v>0.83068726719929464</v>
      </c>
      <c r="CE21">
        <f t="shared" si="39"/>
        <v>0.45833247370920688</v>
      </c>
    </row>
    <row r="22" spans="1:83" x14ac:dyDescent="0.25">
      <c r="A22" s="1">
        <v>10</v>
      </c>
      <c r="B22" s="1" t="s">
        <v>105</v>
      </c>
      <c r="C22" s="1">
        <v>1935.5000000344589</v>
      </c>
      <c r="D22" s="1">
        <v>0</v>
      </c>
      <c r="E22">
        <f t="shared" si="0"/>
        <v>4.5287986193542134</v>
      </c>
      <c r="F22">
        <f t="shared" si="1"/>
        <v>9.9998587689697715E-2</v>
      </c>
      <c r="G22">
        <f t="shared" si="2"/>
        <v>314.68486615924536</v>
      </c>
      <c r="H22" s="1">
        <v>54</v>
      </c>
      <c r="I22" s="1">
        <v>0</v>
      </c>
      <c r="J22" s="1">
        <v>343.97772216796875</v>
      </c>
      <c r="K22" s="1">
        <v>1802.4801025390625</v>
      </c>
      <c r="L22" s="1">
        <v>0</v>
      </c>
      <c r="M22" s="1">
        <v>1219.6773681640625</v>
      </c>
      <c r="N22" s="1">
        <v>476.87945556640625</v>
      </c>
      <c r="O22">
        <f t="shared" si="40"/>
        <v>0.80916420565007918</v>
      </c>
      <c r="P22">
        <f t="shared" si="3"/>
        <v>1</v>
      </c>
      <c r="Q22">
        <f t="shared" si="4"/>
        <v>0.60901180261773968</v>
      </c>
      <c r="R22" s="1">
        <v>-1</v>
      </c>
      <c r="S22" s="1">
        <v>0.87</v>
      </c>
      <c r="T22" s="1">
        <v>0.92</v>
      </c>
      <c r="U22" s="1">
        <v>7.1263399124145508</v>
      </c>
      <c r="V22">
        <f t="shared" si="5"/>
        <v>0.87356316995620731</v>
      </c>
      <c r="W22">
        <f t="shared" si="6"/>
        <v>6.3290198230671488E-2</v>
      </c>
      <c r="X22">
        <f t="shared" si="7"/>
        <v>0.60901180261773968</v>
      </c>
      <c r="Y22">
        <f t="shared" si="8"/>
        <v>0.32333379633652282</v>
      </c>
      <c r="Z22">
        <f t="shared" si="41"/>
        <v>0.47783352350980529</v>
      </c>
      <c r="AA22" s="1">
        <v>100.60220336914063</v>
      </c>
      <c r="AB22" s="1">
        <v>0.5</v>
      </c>
      <c r="AC22">
        <f t="shared" si="9"/>
        <v>26.760703233543129</v>
      </c>
      <c r="AD22">
        <f t="shared" si="10"/>
        <v>1.751586626715756</v>
      </c>
      <c r="AE22">
        <f t="shared" si="11"/>
        <v>1.7252215522890804</v>
      </c>
      <c r="AF22">
        <f t="shared" si="12"/>
        <v>22.889566421508789</v>
      </c>
      <c r="AG22" s="1">
        <v>2</v>
      </c>
      <c r="AH22">
        <f t="shared" si="13"/>
        <v>4.644859790802002</v>
      </c>
      <c r="AI22" s="1">
        <v>1</v>
      </c>
      <c r="AJ22">
        <f t="shared" si="14"/>
        <v>9.2897195816040039</v>
      </c>
      <c r="AK22" s="1">
        <v>22.781108856201172</v>
      </c>
      <c r="AL22" s="1">
        <v>22.889566421508789</v>
      </c>
      <c r="AM22" s="1">
        <v>23.020803451538086</v>
      </c>
      <c r="AN22" s="1">
        <v>399.98297119140625</v>
      </c>
      <c r="AO22" s="1">
        <v>397.891845703125</v>
      </c>
      <c r="AP22" s="1">
        <v>10.130559921264648</v>
      </c>
      <c r="AQ22" s="1">
        <v>10.823885917663574</v>
      </c>
      <c r="AR22" s="1">
        <v>36.182361602783203</v>
      </c>
      <c r="AS22" s="1">
        <v>38.658649444580078</v>
      </c>
      <c r="AT22" s="1">
        <v>499.80172729492188</v>
      </c>
      <c r="AU22" s="1">
        <v>100</v>
      </c>
      <c r="AV22" s="1">
        <v>0.30725222826004028</v>
      </c>
      <c r="AW22" s="1">
        <v>99.382781982421875</v>
      </c>
      <c r="AX22" s="1">
        <v>0.67651540040969849</v>
      </c>
      <c r="AY22" s="1">
        <v>-1.9736373797059059E-2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5"/>
        <v>2.4990086364746094</v>
      </c>
      <c r="BH22">
        <f t="shared" si="16"/>
        <v>1.751586626715756E-3</v>
      </c>
      <c r="BI22">
        <f t="shared" si="17"/>
        <v>296.03956642150877</v>
      </c>
      <c r="BJ22">
        <f t="shared" si="18"/>
        <v>295.93110885620115</v>
      </c>
      <c r="BK22">
        <f t="shared" si="19"/>
        <v>15.999999642372131</v>
      </c>
      <c r="BL22">
        <f t="shared" si="20"/>
        <v>-0.24990155736313668</v>
      </c>
      <c r="BM22">
        <f t="shared" si="21"/>
        <v>2.8009294466468457</v>
      </c>
      <c r="BN22">
        <f t="shared" si="22"/>
        <v>28.183246542064545</v>
      </c>
      <c r="BO22">
        <f t="shared" si="23"/>
        <v>17.359360624400971</v>
      </c>
      <c r="BP22">
        <f t="shared" si="24"/>
        <v>22.83533763885498</v>
      </c>
      <c r="BQ22">
        <f t="shared" si="25"/>
        <v>2.7917416160345057</v>
      </c>
      <c r="BR22">
        <f t="shared" si="26"/>
        <v>9.8933623080575017E-2</v>
      </c>
      <c r="BS22">
        <f t="shared" si="27"/>
        <v>1.0757078943577654</v>
      </c>
      <c r="BT22">
        <f t="shared" si="28"/>
        <v>1.7160337216767403</v>
      </c>
      <c r="BU22">
        <f t="shared" si="29"/>
        <v>6.1928321002692188E-2</v>
      </c>
      <c r="BV22">
        <f t="shared" si="30"/>
        <v>31.274257446671893</v>
      </c>
      <c r="BW22">
        <f t="shared" si="31"/>
        <v>0.79088041023599664</v>
      </c>
      <c r="BX22">
        <f t="shared" si="32"/>
        <v>37.849198377867033</v>
      </c>
      <c r="BY22">
        <f t="shared" si="33"/>
        <v>397.23371193682323</v>
      </c>
      <c r="BZ22">
        <f t="shared" si="34"/>
        <v>4.3151271457194324E-3</v>
      </c>
      <c r="CA22">
        <f t="shared" si="35"/>
        <v>1458.5023803710938</v>
      </c>
      <c r="CB22">
        <f t="shared" si="36"/>
        <v>87.35631699562073</v>
      </c>
      <c r="CC22">
        <f t="shared" si="37"/>
        <v>1219.6773681640625</v>
      </c>
      <c r="CD22">
        <f t="shared" si="38"/>
        <v>0.84823365636140691</v>
      </c>
      <c r="CE22">
        <f t="shared" si="39"/>
        <v>0.39958984107157558</v>
      </c>
    </row>
    <row r="23" spans="1:83" x14ac:dyDescent="0.25">
      <c r="A23" s="1">
        <v>11</v>
      </c>
      <c r="B23" s="1" t="s">
        <v>106</v>
      </c>
      <c r="C23" s="1">
        <v>2031.0000000689179</v>
      </c>
      <c r="D23" s="1">
        <v>0</v>
      </c>
      <c r="E23">
        <f t="shared" si="0"/>
        <v>2.4182609706547749</v>
      </c>
      <c r="F23">
        <f t="shared" si="1"/>
        <v>8.7231017143937925E-2</v>
      </c>
      <c r="G23">
        <f t="shared" si="2"/>
        <v>343.43429488572502</v>
      </c>
      <c r="H23" s="1">
        <v>55</v>
      </c>
      <c r="I23" s="1">
        <v>0</v>
      </c>
      <c r="J23" s="1">
        <v>343.97772216796875</v>
      </c>
      <c r="K23" s="1">
        <v>1802.4801025390625</v>
      </c>
      <c r="L23" s="1">
        <v>0</v>
      </c>
      <c r="M23" s="1">
        <v>1294.7879638671875</v>
      </c>
      <c r="N23" s="1">
        <v>457.72305297851563</v>
      </c>
      <c r="O23">
        <f t="shared" si="40"/>
        <v>0.80916420565007918</v>
      </c>
      <c r="P23">
        <f t="shared" si="3"/>
        <v>1</v>
      </c>
      <c r="Q23">
        <f t="shared" si="4"/>
        <v>0.64648802294128649</v>
      </c>
      <c r="R23" s="1">
        <v>-1</v>
      </c>
      <c r="S23" s="1">
        <v>0.87</v>
      </c>
      <c r="T23" s="1">
        <v>0.92</v>
      </c>
      <c r="U23" s="1">
        <v>6.6824121475219727</v>
      </c>
      <c r="V23">
        <f t="shared" si="5"/>
        <v>0.87334120607376098</v>
      </c>
      <c r="W23">
        <f t="shared" si="6"/>
        <v>7.8280079924823207E-2</v>
      </c>
      <c r="X23">
        <f t="shared" si="7"/>
        <v>0.64648802294128649</v>
      </c>
      <c r="Y23">
        <f t="shared" si="8"/>
        <v>0.28166310294172719</v>
      </c>
      <c r="Z23">
        <f t="shared" si="41"/>
        <v>0.3921044625372741</v>
      </c>
      <c r="AA23" s="1">
        <v>48.735057830810547</v>
      </c>
      <c r="AB23" s="1">
        <v>0.5</v>
      </c>
      <c r="AC23">
        <f t="shared" si="9"/>
        <v>13.758019639201422</v>
      </c>
      <c r="AD23">
        <f t="shared" si="10"/>
        <v>1.5296717521253791</v>
      </c>
      <c r="AE23">
        <f t="shared" si="11"/>
        <v>1.7249946200298107</v>
      </c>
      <c r="AF23">
        <f t="shared" si="12"/>
        <v>22.841657638549805</v>
      </c>
      <c r="AG23" s="1">
        <v>2</v>
      </c>
      <c r="AH23">
        <f t="shared" si="13"/>
        <v>4.644859790802002</v>
      </c>
      <c r="AI23" s="1">
        <v>1</v>
      </c>
      <c r="AJ23">
        <f t="shared" si="14"/>
        <v>9.2897195816040039</v>
      </c>
      <c r="AK23" s="1">
        <v>22.763954162597656</v>
      </c>
      <c r="AL23" s="1">
        <v>22.841657638549805</v>
      </c>
      <c r="AM23" s="1">
        <v>23.016769409179688</v>
      </c>
      <c r="AN23" s="1">
        <v>399.8526611328125</v>
      </c>
      <c r="AO23" s="1">
        <v>398.64096069335938</v>
      </c>
      <c r="AP23" s="1">
        <v>10.138738632202148</v>
      </c>
      <c r="AQ23" s="1">
        <v>10.74427318572998</v>
      </c>
      <c r="AR23" s="1">
        <v>36.249958038330078</v>
      </c>
      <c r="AS23" s="1">
        <v>38.414981842041016</v>
      </c>
      <c r="AT23" s="1">
        <v>499.8018798828125</v>
      </c>
      <c r="AU23" s="1">
        <v>50</v>
      </c>
      <c r="AV23" s="1">
        <v>0.42705735564231873</v>
      </c>
      <c r="AW23" s="1">
        <v>99.38470458984375</v>
      </c>
      <c r="AX23" s="1">
        <v>0.62547630071640015</v>
      </c>
      <c r="AY23" s="1">
        <v>-2.0513046532869339E-2</v>
      </c>
      <c r="AZ23" s="1">
        <v>1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5"/>
        <v>2.4990093994140623</v>
      </c>
      <c r="BH23">
        <f t="shared" si="16"/>
        <v>1.5296717521253791E-3</v>
      </c>
      <c r="BI23">
        <f t="shared" si="17"/>
        <v>295.99165763854978</v>
      </c>
      <c r="BJ23">
        <f t="shared" si="18"/>
        <v>295.91395416259763</v>
      </c>
      <c r="BK23">
        <f t="shared" si="19"/>
        <v>7.9999998211860657</v>
      </c>
      <c r="BL23">
        <f t="shared" si="20"/>
        <v>-0.24138276233592554</v>
      </c>
      <c r="BM23">
        <f t="shared" si="21"/>
        <v>2.7928110366261643</v>
      </c>
      <c r="BN23">
        <f t="shared" si="22"/>
        <v>28.101014619422287</v>
      </c>
      <c r="BO23">
        <f t="shared" si="23"/>
        <v>17.356741433692306</v>
      </c>
      <c r="BP23">
        <f t="shared" si="24"/>
        <v>22.80280590057373</v>
      </c>
      <c r="BQ23">
        <f t="shared" si="25"/>
        <v>2.7862425179318655</v>
      </c>
      <c r="BR23">
        <f t="shared" si="26"/>
        <v>8.6419532613670483E-2</v>
      </c>
      <c r="BS23">
        <f t="shared" si="27"/>
        <v>1.0678164165963535</v>
      </c>
      <c r="BT23">
        <f t="shared" si="28"/>
        <v>1.718426101335512</v>
      </c>
      <c r="BU23">
        <f t="shared" si="29"/>
        <v>5.4084533184163973E-2</v>
      </c>
      <c r="BV23">
        <f t="shared" si="30"/>
        <v>34.132115943239071</v>
      </c>
      <c r="BW23">
        <f t="shared" si="31"/>
        <v>0.86151281164982907</v>
      </c>
      <c r="BX23">
        <f t="shared" si="32"/>
        <v>37.597022894457588</v>
      </c>
      <c r="BY23">
        <f t="shared" si="33"/>
        <v>398.28953433633041</v>
      </c>
      <c r="BZ23">
        <f t="shared" si="34"/>
        <v>2.282746726699203E-3</v>
      </c>
      <c r="CA23">
        <f t="shared" si="35"/>
        <v>1458.5023803710938</v>
      </c>
      <c r="CB23">
        <f t="shared" si="36"/>
        <v>43.667060303688046</v>
      </c>
      <c r="CC23">
        <f t="shared" si="37"/>
        <v>1294.7879638671875</v>
      </c>
      <c r="CD23">
        <f t="shared" si="38"/>
        <v>0.88037010349481559</v>
      </c>
      <c r="CE23">
        <f t="shared" si="39"/>
        <v>0.34809140218386236</v>
      </c>
    </row>
    <row r="24" spans="1:83" x14ac:dyDescent="0.25">
      <c r="A24" s="1">
        <v>12</v>
      </c>
      <c r="B24" s="1" t="s">
        <v>107</v>
      </c>
      <c r="C24" s="1">
        <v>2115.5000001033768</v>
      </c>
      <c r="D24" s="1">
        <v>0</v>
      </c>
      <c r="E24">
        <f t="shared" si="0"/>
        <v>-0.80211971138934757</v>
      </c>
      <c r="F24">
        <f t="shared" si="1"/>
        <v>7.4385922780766375E-2</v>
      </c>
      <c r="G24">
        <f t="shared" si="2"/>
        <v>406.01671925125731</v>
      </c>
      <c r="H24" s="1">
        <v>56</v>
      </c>
      <c r="I24" s="1">
        <v>0</v>
      </c>
      <c r="J24" s="1">
        <v>343.97772216796875</v>
      </c>
      <c r="K24" s="1">
        <v>1802.4801025390625</v>
      </c>
      <c r="L24" s="1">
        <v>0</v>
      </c>
      <c r="M24" s="1">
        <v>1375.0242919921875</v>
      </c>
      <c r="N24" s="1">
        <v>376.08145141601563</v>
      </c>
      <c r="O24">
        <f t="shared" si="40"/>
        <v>0.80916420565007918</v>
      </c>
      <c r="P24">
        <f t="shared" si="3"/>
        <v>1</v>
      </c>
      <c r="Q24">
        <f t="shared" si="4"/>
        <v>0.72649104920820384</v>
      </c>
      <c r="R24" s="1">
        <v>-1</v>
      </c>
      <c r="S24" s="1">
        <v>0.87</v>
      </c>
      <c r="T24" s="1">
        <v>0.92</v>
      </c>
      <c r="U24" s="1">
        <v>0</v>
      </c>
      <c r="V24">
        <f t="shared" si="5"/>
        <v>0.87</v>
      </c>
      <c r="W24" t="e">
        <f t="shared" si="6"/>
        <v>#DIV/0!</v>
      </c>
      <c r="X24">
        <f t="shared" si="7"/>
        <v>0.72649104920820384</v>
      </c>
      <c r="Y24">
        <f t="shared" si="8"/>
        <v>0.23714869858742943</v>
      </c>
      <c r="Z24">
        <f t="shared" si="41"/>
        <v>0.31087146098892604</v>
      </c>
      <c r="AA24" s="1">
        <v>0.18294946849346161</v>
      </c>
      <c r="AB24" s="1">
        <v>0.5</v>
      </c>
      <c r="AC24">
        <f t="shared" si="9"/>
        <v>5.7816350823285692E-2</v>
      </c>
      <c r="AD24">
        <f t="shared" si="10"/>
        <v>1.3019170442073125</v>
      </c>
      <c r="AE24">
        <f t="shared" si="11"/>
        <v>1.7194905890033081</v>
      </c>
      <c r="AF24">
        <f t="shared" si="12"/>
        <v>22.759286880493164</v>
      </c>
      <c r="AG24" s="1">
        <v>2</v>
      </c>
      <c r="AH24">
        <f t="shared" si="13"/>
        <v>4.644859790802002</v>
      </c>
      <c r="AI24" s="1">
        <v>1</v>
      </c>
      <c r="AJ24">
        <f t="shared" si="14"/>
        <v>9.2897195816040039</v>
      </c>
      <c r="AK24" s="1">
        <v>22.730230331420898</v>
      </c>
      <c r="AL24" s="1">
        <v>22.759286880493164</v>
      </c>
      <c r="AM24" s="1">
        <v>23.014324188232422</v>
      </c>
      <c r="AN24" s="1">
        <v>399.89584350585938</v>
      </c>
      <c r="AO24" s="1">
        <v>400.0084228515625</v>
      </c>
      <c r="AP24" s="1">
        <v>10.144464492797852</v>
      </c>
      <c r="AQ24" s="1">
        <v>10.65987491607666</v>
      </c>
      <c r="AR24" s="1">
        <v>36.344058990478516</v>
      </c>
      <c r="AS24" s="1">
        <v>38.190589904785156</v>
      </c>
      <c r="AT24" s="1">
        <v>499.8109130859375</v>
      </c>
      <c r="AU24" s="1">
        <v>0</v>
      </c>
      <c r="AV24" s="1">
        <v>0.43409457802772522</v>
      </c>
      <c r="AW24" s="1">
        <v>99.383003234863281</v>
      </c>
      <c r="AX24" s="1">
        <v>0.68216270208358765</v>
      </c>
      <c r="AY24" s="1">
        <v>-1.949542760848999E-2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5"/>
        <v>2.4990545654296872</v>
      </c>
      <c r="BH24">
        <f t="shared" si="16"/>
        <v>1.3019170442073124E-3</v>
      </c>
      <c r="BI24">
        <f t="shared" si="17"/>
        <v>295.90928688049314</v>
      </c>
      <c r="BJ24">
        <f t="shared" si="18"/>
        <v>295.88023033142088</v>
      </c>
      <c r="BK24">
        <f t="shared" si="19"/>
        <v>0</v>
      </c>
      <c r="BL24">
        <f t="shared" si="20"/>
        <v>-0.23103779671378208</v>
      </c>
      <c r="BM24">
        <f t="shared" si="21"/>
        <v>2.7789009722709928</v>
      </c>
      <c r="BN24">
        <f t="shared" si="22"/>
        <v>27.961531467346141</v>
      </c>
      <c r="BO24">
        <f t="shared" si="23"/>
        <v>17.301656551269481</v>
      </c>
      <c r="BP24">
        <f t="shared" si="24"/>
        <v>22.744758605957031</v>
      </c>
      <c r="BQ24">
        <f t="shared" si="25"/>
        <v>2.7764538612156433</v>
      </c>
      <c r="BR24">
        <f t="shared" si="26"/>
        <v>7.3795021118524831E-2</v>
      </c>
      <c r="BS24">
        <f t="shared" si="27"/>
        <v>1.0594103832676847</v>
      </c>
      <c r="BT24">
        <f t="shared" si="28"/>
        <v>1.7170434779479586</v>
      </c>
      <c r="BU24">
        <f t="shared" si="29"/>
        <v>4.6174615506950775E-2</v>
      </c>
      <c r="BV24">
        <f t="shared" si="30"/>
        <v>40.351160922756279</v>
      </c>
      <c r="BW24">
        <f t="shared" si="31"/>
        <v>1.0150204247122177</v>
      </c>
      <c r="BX24">
        <f t="shared" si="32"/>
        <v>37.406158841043002</v>
      </c>
      <c r="BY24">
        <f t="shared" si="33"/>
        <v>400.1249884379468</v>
      </c>
      <c r="BZ24">
        <f t="shared" si="34"/>
        <v>-7.4987112029407021E-4</v>
      </c>
      <c r="CA24">
        <f t="shared" si="35"/>
        <v>1458.5023803710938</v>
      </c>
      <c r="CB24">
        <f t="shared" si="36"/>
        <v>0</v>
      </c>
      <c r="CC24">
        <f t="shared" si="37"/>
        <v>1375.0242919921875</v>
      </c>
      <c r="CD24">
        <f t="shared" si="38"/>
        <v>0.96886296876626998</v>
      </c>
      <c r="CE24">
        <f t="shared" si="39"/>
        <v>0.29307858272957726</v>
      </c>
    </row>
    <row r="25" spans="1:83" x14ac:dyDescent="0.25">
      <c r="A25" s="1">
        <v>13</v>
      </c>
      <c r="B25" s="1" t="s">
        <v>108</v>
      </c>
      <c r="C25" s="1">
        <v>3669.5000001033768</v>
      </c>
      <c r="D25" s="1">
        <v>0</v>
      </c>
      <c r="E25">
        <f t="shared" si="0"/>
        <v>-2.11103582138387</v>
      </c>
      <c r="F25">
        <f t="shared" si="1"/>
        <v>1.4616885164220071E-2</v>
      </c>
      <c r="G25">
        <f t="shared" si="2"/>
        <v>609.42992847471237</v>
      </c>
      <c r="H25" s="1">
        <v>57</v>
      </c>
      <c r="I25" s="1">
        <v>0</v>
      </c>
      <c r="J25" s="1">
        <v>343.97772216796875</v>
      </c>
      <c r="K25" s="1">
        <v>1802.4801025390625</v>
      </c>
      <c r="L25" s="1">
        <v>0</v>
      </c>
      <c r="M25" s="1">
        <v>0</v>
      </c>
      <c r="N25" s="1">
        <v>0</v>
      </c>
      <c r="O25">
        <f>$CA$25/K25</f>
        <v>0.80916420565007918</v>
      </c>
      <c r="P25" t="e">
        <f t="shared" si="3"/>
        <v>#DIV/0!</v>
      </c>
      <c r="Q25" t="e">
        <f t="shared" si="4"/>
        <v>#DIV/0!</v>
      </c>
      <c r="R25" s="1">
        <v>-1</v>
      </c>
      <c r="S25" s="1">
        <v>0.87</v>
      </c>
      <c r="T25" s="1">
        <v>0.92</v>
      </c>
      <c r="U25" s="1">
        <v>0</v>
      </c>
      <c r="V25">
        <f t="shared" si="5"/>
        <v>0.87</v>
      </c>
      <c r="W25" t="e">
        <f t="shared" si="6"/>
        <v>#DIV/0!</v>
      </c>
      <c r="X25" t="e">
        <f t="shared" si="7"/>
        <v>#DIV/0!</v>
      </c>
      <c r="Y25">
        <f t="shared" si="8"/>
        <v>1</v>
      </c>
      <c r="Z25" t="e">
        <f>($K$25-M25)/M25</f>
        <v>#DIV/0!</v>
      </c>
      <c r="AA25" s="1">
        <v>0.18294946849346161</v>
      </c>
      <c r="AB25" s="1">
        <v>0.5</v>
      </c>
      <c r="AC25" t="e">
        <f t="shared" si="9"/>
        <v>#DIV/0!</v>
      </c>
      <c r="AD25">
        <f t="shared" si="10"/>
        <v>0.27294594868297628</v>
      </c>
      <c r="AE25">
        <f t="shared" si="11"/>
        <v>1.8238908441574573</v>
      </c>
      <c r="AF25">
        <f t="shared" si="12"/>
        <v>22.935197830200195</v>
      </c>
      <c r="AG25" s="1">
        <v>2</v>
      </c>
      <c r="AH25">
        <f t="shared" si="13"/>
        <v>4.644859790802002</v>
      </c>
      <c r="AI25" s="1">
        <v>1</v>
      </c>
      <c r="AJ25">
        <f t="shared" si="14"/>
        <v>9.2897195816040039</v>
      </c>
      <c r="AK25" s="1">
        <v>22.594850540161133</v>
      </c>
      <c r="AL25" s="1">
        <v>22.935197830200195</v>
      </c>
      <c r="AM25" s="1">
        <v>23.019086837768555</v>
      </c>
      <c r="AN25" s="1">
        <v>392.233154296875</v>
      </c>
      <c r="AO25" s="1">
        <v>393.03512573242188</v>
      </c>
      <c r="AP25" s="1">
        <v>9.7975072860717773</v>
      </c>
      <c r="AQ25" s="1">
        <v>9.9056673049926758</v>
      </c>
      <c r="AR25" s="1">
        <v>35.402629852294922</v>
      </c>
      <c r="AS25" s="1">
        <v>35.793460845947266</v>
      </c>
      <c r="AT25" s="1">
        <v>499.70819091796875</v>
      </c>
      <c r="AU25" s="1">
        <v>0</v>
      </c>
      <c r="AV25" s="1">
        <v>0.10570717602968216</v>
      </c>
      <c r="AW25" s="1">
        <v>99.416854858398438</v>
      </c>
      <c r="AX25" s="1">
        <v>0.72416406869888306</v>
      </c>
      <c r="AY25" s="1">
        <v>-2.0929133519530296E-2</v>
      </c>
      <c r="AZ25" s="1">
        <v>1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111125</v>
      </c>
      <c r="BG25">
        <f t="shared" si="15"/>
        <v>2.4985409545898434</v>
      </c>
      <c r="BH25">
        <f t="shared" si="16"/>
        <v>2.7294594868297628E-4</v>
      </c>
      <c r="BI25">
        <f t="shared" si="17"/>
        <v>296.08519783020017</v>
      </c>
      <c r="BJ25">
        <f t="shared" si="18"/>
        <v>295.74485054016111</v>
      </c>
      <c r="BK25">
        <f t="shared" si="19"/>
        <v>0</v>
      </c>
      <c r="BL25">
        <f t="shared" si="20"/>
        <v>-6.3366415704050383E-2</v>
      </c>
      <c r="BM25">
        <f t="shared" si="21"/>
        <v>2.8086811328934971</v>
      </c>
      <c r="BN25">
        <f t="shared" si="22"/>
        <v>28.251558922216581</v>
      </c>
      <c r="BO25">
        <f t="shared" si="23"/>
        <v>18.345891617223906</v>
      </c>
      <c r="BP25">
        <f t="shared" si="24"/>
        <v>22.765024185180664</v>
      </c>
      <c r="BQ25">
        <f t="shared" si="25"/>
        <v>2.7798678710624523</v>
      </c>
      <c r="BR25">
        <f t="shared" si="26"/>
        <v>1.4593922394906313E-2</v>
      </c>
      <c r="BS25">
        <f t="shared" si="27"/>
        <v>0.98479028873603969</v>
      </c>
      <c r="BT25">
        <f t="shared" si="28"/>
        <v>1.7950775823264125</v>
      </c>
      <c r="BU25">
        <f t="shared" si="29"/>
        <v>9.1232617823727175E-3</v>
      </c>
      <c r="BV25">
        <f t="shared" si="30"/>
        <v>60.587606745534622</v>
      </c>
      <c r="BW25">
        <f t="shared" si="31"/>
        <v>1.550573698315229</v>
      </c>
      <c r="BX25">
        <f t="shared" si="32"/>
        <v>33.903357343693777</v>
      </c>
      <c r="BY25">
        <f t="shared" si="33"/>
        <v>393.34190553711176</v>
      </c>
      <c r="BZ25">
        <f t="shared" si="34"/>
        <v>-1.819567170703166E-3</v>
      </c>
      <c r="CA25">
        <f t="shared" si="35"/>
        <v>1458.5023803710938</v>
      </c>
      <c r="CB25">
        <f t="shared" si="36"/>
        <v>0</v>
      </c>
      <c r="CC25">
        <f t="shared" si="37"/>
        <v>0</v>
      </c>
      <c r="CD25">
        <f t="shared" si="38"/>
        <v>0</v>
      </c>
      <c r="CE25">
        <f t="shared" si="39"/>
        <v>1.2358430996049858</v>
      </c>
    </row>
    <row r="26" spans="1:83" x14ac:dyDescent="0.25">
      <c r="A26" s="1"/>
      <c r="B26" s="1"/>
    </row>
    <row r="27" spans="1:83" x14ac:dyDescent="0.25">
      <c r="A27" s="1"/>
      <c r="B27" s="1"/>
    </row>
    <row r="28" spans="1:83" x14ac:dyDescent="0.25">
      <c r="A28" s="1"/>
      <c r="B28" s="1"/>
    </row>
    <row r="29" spans="1:83" x14ac:dyDescent="0.25">
      <c r="A29" s="1"/>
      <c r="B29" s="1"/>
    </row>
    <row r="30" spans="1:83" x14ac:dyDescent="0.25">
      <c r="A30" s="1"/>
      <c r="B30" s="1"/>
    </row>
    <row r="31" spans="1:83" x14ac:dyDescent="0.25">
      <c r="A31" s="1"/>
      <c r="B31" s="1"/>
    </row>
    <row r="32" spans="1:83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  <row r="88" spans="1:2" x14ac:dyDescent="0.25">
      <c r="A88" s="1"/>
      <c r="B88" s="1"/>
    </row>
    <row r="89" spans="1:2" x14ac:dyDescent="0.25">
      <c r="A89" s="1"/>
      <c r="B89" s="1"/>
    </row>
    <row r="90" spans="1:2" x14ac:dyDescent="0.25">
      <c r="A90" s="1"/>
      <c r="B90" s="1"/>
    </row>
    <row r="91" spans="1:2" x14ac:dyDescent="0.25">
      <c r="A91" s="1"/>
      <c r="B91" s="1"/>
    </row>
    <row r="92" spans="1:2" x14ac:dyDescent="0.25">
      <c r="A92" s="1"/>
      <c r="B92" s="1"/>
    </row>
    <row r="93" spans="1:2" x14ac:dyDescent="0.25">
      <c r="A93" s="1"/>
      <c r="B93" s="1"/>
    </row>
    <row r="94" spans="1:2" x14ac:dyDescent="0.25">
      <c r="A94" s="1"/>
      <c r="B94" s="1"/>
    </row>
    <row r="95" spans="1:2" x14ac:dyDescent="0.25">
      <c r="A95" s="1"/>
      <c r="B95" s="1"/>
    </row>
    <row r="96" spans="1:2" x14ac:dyDescent="0.25">
      <c r="A96" s="1"/>
      <c r="B96" s="1"/>
    </row>
  </sheetData>
  <sortState ref="A13:CE96">
    <sortCondition ref="A13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2020_02_10_1800_1_basil_13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2020-02-11T12:31:11Z</dcterms:created>
  <dcterms:modified xsi:type="dcterms:W3CDTF">2020-02-13T09:42:38Z</dcterms:modified>
</cp:coreProperties>
</file>